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50" firstSheet="4" activeTab="4"/>
  </bookViews>
  <sheets>
    <sheet name="สูตรการคำนวณของสำนักงานเขต" sheetId="1" r:id="rId1"/>
    <sheet name="สูตร สนข.(กรณีเว้น 4.2.2)" sheetId="2" r:id="rId2"/>
    <sheet name="สูตรหน่วยงาน Line" sheetId="3" r:id="rId3"/>
    <sheet name="สูตร Line (กรณีเว้น4.2.2)" sheetId="4" r:id="rId4"/>
    <sheet name="สูตรหน่วยงาน Staff" sheetId="5" r:id="rId5"/>
    <sheet name="สูตร Staff (กรณีเว้น 4.2.2)" sheetId="6" r:id="rId6"/>
    <sheet name="สูตรหน่วยงาน Line&amp;Staff" sheetId="7" r:id="rId7"/>
    <sheet name="สูตรLine&amp;Staff (กรณีเว้น 4.2.2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<sst xmlns="http://schemas.openxmlformats.org/spreadsheetml/2006/main" count="538" uniqueCount="68">
  <si>
    <t>มิติ</t>
  </si>
  <si>
    <t>ชื่อตัวชี้วัด</t>
  </si>
  <si>
    <t>หน่วยวัด</t>
  </si>
  <si>
    <t>น้ำหนัก (ร้อยละ)</t>
  </si>
  <si>
    <t>เป้าหมาย/เกณฑ์การให้คะแนน</t>
  </si>
  <si>
    <t>ผลการดำเนินการ</t>
  </si>
  <si>
    <t>หมายเหตุ</t>
  </si>
  <si>
    <t>ค่าคะแนน</t>
  </si>
  <si>
    <t>ที่ได้</t>
  </si>
  <si>
    <t>คะแนนถ่วงน้ำหนัก</t>
  </si>
  <si>
    <r>
      <t>มิติที่ 1</t>
    </r>
    <r>
      <rPr>
        <sz val="12"/>
        <color indexed="8"/>
        <rFont val="TH SarabunPSK"/>
        <family val="2"/>
      </rPr>
      <t xml:space="preserve"> ประสิทธิผลตามพันธกิจ</t>
    </r>
  </si>
  <si>
    <t>ร้อยละความสำเร็จของแผนปฏิบัติราชการประจำปีของหน่วยงาน</t>
  </si>
  <si>
    <t>ร้อยละ</t>
  </si>
  <si>
    <t>Lean</t>
  </si>
  <si>
    <t>2.3 คะแนนความ สำเร็จในการจัดทำ</t>
  </si>
  <si>
    <t>งบการเงิน</t>
  </si>
  <si>
    <t>คะแนน</t>
  </si>
  <si>
    <t>2.3.1   คะแนนความ สำเร็จของการจัดทำงบการเงินทันเวลา</t>
  </si>
  <si>
    <t xml:space="preserve">และถูกต้อง </t>
  </si>
  <si>
    <t>2.3.2 คะแนนความสำเร็จของการ</t>
  </si>
  <si>
    <r>
      <t xml:space="preserve">จัดทำรายงานบัญชีมูลค่าทรัพย์สินประจำปี 2556 ทันเวลาและถูกต้อง   </t>
    </r>
    <r>
      <rPr>
        <b/>
        <sz val="12"/>
        <color indexed="8"/>
        <rFont val="TH SarabunPSK"/>
        <family val="2"/>
      </rPr>
      <t xml:space="preserve">   </t>
    </r>
  </si>
  <si>
    <t>2.4 ระดับความสำเร็จของการจัดทำระบบการบริหารความเสี่ยงและการควบคุมภายใน</t>
  </si>
  <si>
    <t>ระดับ</t>
  </si>
  <si>
    <r>
      <t>£</t>
    </r>
    <r>
      <rPr>
        <sz val="12"/>
        <color indexed="8"/>
        <rFont val="TH SarabunPSK"/>
        <family val="2"/>
      </rPr>
      <t>80</t>
    </r>
  </si>
  <si>
    <r>
      <t>³</t>
    </r>
    <r>
      <rPr>
        <sz val="12"/>
        <color indexed="8"/>
        <rFont val="TH SarabunPSK"/>
        <family val="2"/>
      </rPr>
      <t>96</t>
    </r>
  </si>
  <si>
    <r>
      <t>&lt;</t>
    </r>
    <r>
      <rPr>
        <sz val="12"/>
        <color indexed="8"/>
        <rFont val="TH SarabunPSK"/>
        <family val="2"/>
      </rPr>
      <t>60</t>
    </r>
  </si>
  <si>
    <r>
      <t>³</t>
    </r>
    <r>
      <rPr>
        <sz val="12"/>
        <color indexed="8"/>
        <rFont val="TH SarabunPSK"/>
        <family val="2"/>
      </rPr>
      <t>90</t>
    </r>
  </si>
  <si>
    <t>3.5 ร้อยละของคุณภาพการบริการของสำนักงานเขต</t>
  </si>
  <si>
    <r>
      <t>³</t>
    </r>
    <r>
      <rPr>
        <sz val="12"/>
        <color indexed="8"/>
        <rFont val="TH SarabunPSK"/>
        <family val="2"/>
      </rPr>
      <t>91</t>
    </r>
  </si>
  <si>
    <r>
      <t xml:space="preserve">มิติที่ 4  </t>
    </r>
    <r>
      <rPr>
        <sz val="12"/>
        <color indexed="8"/>
        <rFont val="TH SarabunPSK"/>
        <family val="2"/>
      </rPr>
      <t>การพัฒนาองค์การ</t>
    </r>
  </si>
  <si>
    <t>4.2 ร้อยละความสำเร็จของการแก้ไขเรื่องร้องเรียนเกี่ยวกับการทุจริตประพฤติมิชอบของบุคลากรในหน่วยงาน</t>
  </si>
  <si>
    <t>4.2.1 ร้อยละของความมีประสิทธิภาพ</t>
  </si>
  <si>
    <t>ในการตรวจสอบหรือแก้ไขเรื่องร้องเรียนเกี่ยวกับการทุจริตประพฤติมิชอบของบุคลากรในหน่วยงาน</t>
  </si>
  <si>
    <t>4.2.2 ร้อยละของจำนวนเรื่องร้องเรียนเกี่ยวกับการทุจริตประพฤติมิชอบของบุคลากรในหน่วยงานลดลง</t>
  </si>
  <si>
    <r>
      <t>£</t>
    </r>
    <r>
      <rPr>
        <sz val="12"/>
        <color indexed="8"/>
        <rFont val="TH SarabunPSK"/>
        <family val="2"/>
      </rPr>
      <t>20</t>
    </r>
  </si>
  <si>
    <r>
      <t>³</t>
    </r>
    <r>
      <rPr>
        <sz val="12"/>
        <color indexed="8"/>
        <rFont val="TH SarabunPSK"/>
        <family val="2"/>
      </rPr>
      <t>81</t>
    </r>
  </si>
  <si>
    <t>รวม</t>
  </si>
  <si>
    <t>ผลต่างของช่วง</t>
  </si>
  <si>
    <t>เกณฑ์คะแนน</t>
  </si>
  <si>
    <t>ผลต่างของ</t>
  </si>
  <si>
    <t>ระดับคะแนน</t>
  </si>
  <si>
    <t>ผลจริง กับ</t>
  </si>
  <si>
    <t>เศษของ</t>
  </si>
  <si>
    <t>มิติที่ 2  ประสิทธิภาพของการปฏิบัติราชการ</t>
  </si>
  <si>
    <t>ของหน่วยงานระดับสำนักงานเขต</t>
  </si>
  <si>
    <t>ไม่มีเรื่องร้องเรียนทั้งปีที่ผ่านมาและปีที่ประเมิน</t>
  </si>
  <si>
    <t>ของหน่วยงานประเภท line</t>
  </si>
  <si>
    <t>ของหน่วยงานประเภท Staff</t>
  </si>
  <si>
    <t>ของหน่วยงานประเภท Line &amp; Staff</t>
  </si>
  <si>
    <t xml:space="preserve">ผลการประเมินผลการปฏิบัติราชการประจำปีงบประมาณ พ.ศ. 2558 </t>
  </si>
  <si>
    <t>2.1 ร้อยละของความสำเร็จในการใช้จ่ายงบประมาณ</t>
  </si>
  <si>
    <t>2.1.1 ร้อยละของความสำเร็จของการก่อหนี้ผูกพัน</t>
  </si>
  <si>
    <t>2.1.2 ร้อยละของความสำเร็จของการเบิกจ่ายงบประมาณในภาพรวม</t>
  </si>
  <si>
    <t xml:space="preserve">2.2 ร้อยละความ สำเร็จของการเพิ่มประสิทธิภาพในการทำงานด้วยระบบ </t>
  </si>
  <si>
    <t>3.1  ระดับความสำเร็จในการแก้ไขเรื่องร้อง เรียนจากประชาชน/ผู้รับบริการ</t>
  </si>
  <si>
    <t>3.2  ร้อยละความสำเร็จของการดำเนินโครงการ  ให้บริการที่ดีที่สุด  (Best  Service)</t>
  </si>
  <si>
    <t>3.3  ระดับความพึงพอใจของผู้รับบริการ</t>
  </si>
  <si>
    <t xml:space="preserve">3.4  ระดับความสำเร็จของการดำเนินการพัฒนาสภาพแวดล้อม ในการทำงาน   </t>
  </si>
  <si>
    <t>มิติที่ 3 คุณภาพการปฏิบัติราชการ</t>
  </si>
  <si>
    <t>ของหน่วยงานประเภท Line</t>
  </si>
  <si>
    <r>
      <rPr>
        <b/>
        <sz val="12"/>
        <color indexed="8"/>
        <rFont val="TH SarabunPSK"/>
        <family val="2"/>
      </rPr>
      <t>มิติที่ 2</t>
    </r>
    <r>
      <rPr>
        <sz val="12"/>
        <color indexed="8"/>
        <rFont val="TH SarabunPSK"/>
        <family val="2"/>
      </rPr>
      <t xml:space="preserve">  ประสิทธิภาพของการปฏิบัติราชการ</t>
    </r>
  </si>
  <si>
    <t xml:space="preserve">2.2 ร้อยละความสำเร็จของการเพิ่มประสิทธิภาพในการทำงานด้วยระบบ </t>
  </si>
  <si>
    <t>ผลการประเมินผลการปฏิบัติราชการประจำปีงบประมาณ พ.ศ. 2558</t>
  </si>
  <si>
    <r>
      <rPr>
        <b/>
        <sz val="12"/>
        <color indexed="8"/>
        <rFont val="TH SarabunPSK"/>
        <family val="2"/>
      </rPr>
      <t xml:space="preserve">มิติที่ 2 </t>
    </r>
    <r>
      <rPr>
        <sz val="12"/>
        <color indexed="8"/>
        <rFont val="TH SarabunPSK"/>
        <family val="2"/>
      </rPr>
      <t xml:space="preserve"> ประสิทธิภาพของการปฏิบัติราชการ</t>
    </r>
  </si>
  <si>
    <t>4.1 ร้อยละความสำเร็จของการดำเนินการจัดการความรู้ในหน่วยงาน</t>
  </si>
  <si>
    <r>
      <rPr>
        <b/>
        <sz val="12"/>
        <color indexed="8"/>
        <rFont val="TH SarabunPSK"/>
        <family val="2"/>
      </rPr>
      <t>มิติที่ 3</t>
    </r>
    <r>
      <rPr>
        <sz val="12"/>
        <color indexed="8"/>
        <rFont val="TH SarabunPSK"/>
        <family val="2"/>
      </rPr>
      <t xml:space="preserve"> คุณภาพการปฏิบัติราชการ</t>
    </r>
  </si>
  <si>
    <r>
      <rPr>
        <b/>
        <sz val="12"/>
        <color indexed="8"/>
        <rFont val="TH SarabunPSK"/>
        <family val="2"/>
      </rPr>
      <t>มิติที่ 2</t>
    </r>
    <r>
      <rPr>
        <sz val="12"/>
        <color indexed="8"/>
        <rFont val="TH SarabunPSK"/>
        <family val="2"/>
      </rPr>
      <t xml:space="preserve">  ประสิทธิภาพของการปฏิบัติราชการ</t>
    </r>
  </si>
  <si>
    <t>4.1 ร้อยละความสำเร็จของการดำเนินการจัดการคววามรู้ในหน่วยงาน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</si>
</sst>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Symbol"/>
      <family val="1"/>
    </font>
    <font>
      <b/>
      <sz val="12"/>
      <color indexed="62"/>
      <name val="TH SarabunPSK"/>
      <family val="2"/>
    </font>
    <font>
      <sz val="14"/>
      <color indexed="62"/>
      <name val="TH SarabunPSK"/>
      <family val="2"/>
    </font>
    <font>
      <sz val="14"/>
      <name val="TH SarabunPSK"/>
      <family val="2"/>
    </font>
    <font>
      <sz val="11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8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89" fontId="5" fillId="0" borderId="14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top" wrapText="1"/>
    </xf>
    <xf numFmtId="189" fontId="5" fillId="0" borderId="10" xfId="0" applyNumberFormat="1" applyFont="1" applyBorder="1" applyAlignment="1">
      <alignment horizontal="center" vertical="top" wrapText="1"/>
    </xf>
    <xf numFmtId="189" fontId="8" fillId="0" borderId="15" xfId="0" applyNumberFormat="1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horizontal="center" vertical="top" wrapText="1"/>
    </xf>
    <xf numFmtId="189" fontId="5" fillId="0" borderId="15" xfId="0" applyNumberFormat="1" applyFont="1" applyBorder="1" applyAlignment="1">
      <alignment horizontal="center" vertical="top" wrapText="1"/>
    </xf>
    <xf numFmtId="189" fontId="5" fillId="0" borderId="16" xfId="0" applyNumberFormat="1" applyFont="1" applyBorder="1" applyAlignment="1">
      <alignment horizontal="center" vertical="top" wrapText="1"/>
    </xf>
    <xf numFmtId="189" fontId="5" fillId="0" borderId="13" xfId="0" applyNumberFormat="1" applyFont="1" applyBorder="1" applyAlignment="1">
      <alignment horizontal="center" vertical="top" wrapText="1"/>
    </xf>
    <xf numFmtId="189" fontId="8" fillId="0" borderId="14" xfId="0" applyNumberFormat="1" applyFont="1" applyBorder="1" applyAlignment="1">
      <alignment horizontal="center" vertical="top" wrapText="1"/>
    </xf>
    <xf numFmtId="189" fontId="8" fillId="0" borderId="17" xfId="0" applyNumberFormat="1" applyFont="1" applyBorder="1" applyAlignment="1">
      <alignment horizontal="center" vertical="top" wrapText="1"/>
    </xf>
    <xf numFmtId="189" fontId="5" fillId="0" borderId="17" xfId="0" applyNumberFormat="1" applyFont="1" applyBorder="1" applyAlignment="1">
      <alignment horizontal="center" vertical="top" wrapText="1"/>
    </xf>
    <xf numFmtId="189" fontId="8" fillId="0" borderId="12" xfId="0" applyNumberFormat="1" applyFont="1" applyBorder="1" applyAlignment="1">
      <alignment horizontal="center" vertical="top" wrapText="1"/>
    </xf>
    <xf numFmtId="189" fontId="5" fillId="0" borderId="12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189" fontId="5" fillId="34" borderId="1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189" fontId="8" fillId="35" borderId="11" xfId="0" applyNumberFormat="1" applyFont="1" applyFill="1" applyBorder="1" applyAlignment="1">
      <alignment horizontal="center" vertical="top" wrapText="1"/>
    </xf>
    <xf numFmtId="189" fontId="9" fillId="35" borderId="11" xfId="0" applyNumberFormat="1" applyFont="1" applyFill="1" applyBorder="1" applyAlignment="1">
      <alignment horizontal="center" vertical="top" wrapText="1"/>
    </xf>
    <xf numFmtId="189" fontId="5" fillId="35" borderId="11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horizontal="center" vertical="top" wrapText="1"/>
    </xf>
    <xf numFmtId="189" fontId="8" fillId="35" borderId="10" xfId="0" applyNumberFormat="1" applyFont="1" applyFill="1" applyBorder="1" applyAlignment="1">
      <alignment horizontal="center" vertical="top" wrapText="1"/>
    </xf>
    <xf numFmtId="189" fontId="5" fillId="35" borderId="14" xfId="0" applyNumberFormat="1" applyFont="1" applyFill="1" applyBorder="1" applyAlignment="1">
      <alignment horizontal="center" vertical="top" wrapText="1"/>
    </xf>
    <xf numFmtId="189" fontId="5" fillId="35" borderId="10" xfId="0" applyNumberFormat="1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  <xf numFmtId="189" fontId="5" fillId="35" borderId="13" xfId="0" applyNumberFormat="1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 wrapText="1"/>
    </xf>
    <xf numFmtId="189" fontId="8" fillId="35" borderId="12" xfId="0" applyNumberFormat="1" applyFont="1" applyFill="1" applyBorder="1" applyAlignment="1">
      <alignment horizontal="center" vertical="top" wrapText="1"/>
    </xf>
    <xf numFmtId="189" fontId="5" fillId="35" borderId="12" xfId="0" applyNumberFormat="1" applyFont="1" applyFill="1" applyBorder="1" applyAlignment="1">
      <alignment horizontal="center" vertical="top" wrapText="1"/>
    </xf>
    <xf numFmtId="189" fontId="8" fillId="35" borderId="15" xfId="0" applyNumberFormat="1" applyFont="1" applyFill="1" applyBorder="1" applyAlignment="1">
      <alignment horizontal="center" vertical="top" wrapText="1"/>
    </xf>
    <xf numFmtId="189" fontId="8" fillId="35" borderId="16" xfId="0" applyNumberFormat="1" applyFont="1" applyFill="1" applyBorder="1" applyAlignment="1">
      <alignment horizontal="center" vertical="top" wrapText="1"/>
    </xf>
    <xf numFmtId="189" fontId="5" fillId="35" borderId="15" xfId="0" applyNumberFormat="1" applyFont="1" applyFill="1" applyBorder="1" applyAlignment="1">
      <alignment horizontal="center" vertical="top" wrapText="1"/>
    </xf>
    <xf numFmtId="189" fontId="5" fillId="35" borderId="16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189" fontId="8" fillId="35" borderId="14" xfId="0" applyNumberFormat="1" applyFont="1" applyFill="1" applyBorder="1" applyAlignment="1">
      <alignment horizontal="center" vertical="top" wrapText="1"/>
    </xf>
    <xf numFmtId="189" fontId="8" fillId="35" borderId="17" xfId="0" applyNumberFormat="1" applyFont="1" applyFill="1" applyBorder="1" applyAlignment="1">
      <alignment horizontal="center" vertical="top" wrapText="1"/>
    </xf>
    <xf numFmtId="189" fontId="5" fillId="35" borderId="17" xfId="0" applyNumberFormat="1" applyFont="1" applyFill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189" fontId="8" fillId="6" borderId="11" xfId="0" applyNumberFormat="1" applyFont="1" applyFill="1" applyBorder="1" applyAlignment="1">
      <alignment horizontal="center" vertical="top" wrapText="1"/>
    </xf>
    <xf numFmtId="189" fontId="9" fillId="6" borderId="11" xfId="0" applyNumberFormat="1" applyFont="1" applyFill="1" applyBorder="1" applyAlignment="1">
      <alignment horizontal="center" vertical="top" wrapText="1"/>
    </xf>
    <xf numFmtId="189" fontId="5" fillId="6" borderId="11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189" fontId="8" fillId="6" borderId="12" xfId="0" applyNumberFormat="1" applyFont="1" applyFill="1" applyBorder="1" applyAlignment="1">
      <alignment horizontal="center" vertical="top" wrapText="1"/>
    </xf>
    <xf numFmtId="189" fontId="8" fillId="6" borderId="10" xfId="0" applyNumberFormat="1" applyFont="1" applyFill="1" applyBorder="1" applyAlignment="1">
      <alignment horizontal="center" vertical="top" wrapText="1"/>
    </xf>
    <xf numFmtId="189" fontId="5" fillId="6" borderId="12" xfId="0" applyNumberFormat="1" applyFont="1" applyFill="1" applyBorder="1" applyAlignment="1">
      <alignment horizontal="center" vertical="top" wrapText="1"/>
    </xf>
    <xf numFmtId="189" fontId="5" fillId="6" borderId="10" xfId="0" applyNumberFormat="1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vertical="top" wrapText="1"/>
    </xf>
    <xf numFmtId="189" fontId="5" fillId="6" borderId="14" xfId="0" applyNumberFormat="1" applyFont="1" applyFill="1" applyBorder="1" applyAlignment="1">
      <alignment horizontal="center" vertical="top" wrapText="1"/>
    </xf>
    <xf numFmtId="189" fontId="8" fillId="6" borderId="15" xfId="0" applyNumberFormat="1" applyFont="1" applyFill="1" applyBorder="1" applyAlignment="1">
      <alignment horizontal="center" vertical="top" wrapText="1"/>
    </xf>
    <xf numFmtId="189" fontId="8" fillId="6" borderId="16" xfId="0" applyNumberFormat="1" applyFont="1" applyFill="1" applyBorder="1" applyAlignment="1">
      <alignment horizontal="center" vertical="top" wrapText="1"/>
    </xf>
    <xf numFmtId="189" fontId="5" fillId="6" borderId="15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189" fontId="8" fillId="4" borderId="11" xfId="0" applyNumberFormat="1" applyFont="1" applyFill="1" applyBorder="1" applyAlignment="1">
      <alignment horizontal="center" vertical="top" wrapText="1"/>
    </xf>
    <xf numFmtId="189" fontId="9" fillId="4" borderId="11" xfId="0" applyNumberFormat="1" applyFont="1" applyFill="1" applyBorder="1" applyAlignment="1">
      <alignment horizontal="center" vertical="top" wrapText="1"/>
    </xf>
    <xf numFmtId="189" fontId="5" fillId="4" borderId="11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top" wrapText="1"/>
    </xf>
    <xf numFmtId="189" fontId="8" fillId="4" borderId="10" xfId="0" applyNumberFormat="1" applyFont="1" applyFill="1" applyBorder="1" applyAlignment="1">
      <alignment horizontal="center" vertical="top" wrapText="1"/>
    </xf>
    <xf numFmtId="189" fontId="5" fillId="4" borderId="14" xfId="0" applyNumberFormat="1" applyFont="1" applyFill="1" applyBorder="1" applyAlignment="1">
      <alignment horizontal="center" vertical="top" wrapText="1"/>
    </xf>
    <xf numFmtId="189" fontId="5" fillId="4" borderId="10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189" fontId="5" fillId="4" borderId="13" xfId="0" applyNumberFormat="1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center" vertical="top" wrapText="1"/>
    </xf>
    <xf numFmtId="189" fontId="8" fillId="4" borderId="12" xfId="0" applyNumberFormat="1" applyFont="1" applyFill="1" applyBorder="1" applyAlignment="1">
      <alignment horizontal="center" vertical="top" wrapText="1"/>
    </xf>
    <xf numFmtId="189" fontId="5" fillId="4" borderId="12" xfId="0" applyNumberFormat="1" applyFont="1" applyFill="1" applyBorder="1" applyAlignment="1">
      <alignment horizontal="center" vertical="top" wrapText="1"/>
    </xf>
    <xf numFmtId="189" fontId="8" fillId="4" borderId="15" xfId="0" applyNumberFormat="1" applyFont="1" applyFill="1" applyBorder="1" applyAlignment="1">
      <alignment horizontal="center" vertical="top" wrapText="1"/>
    </xf>
    <xf numFmtId="189" fontId="8" fillId="4" borderId="16" xfId="0" applyNumberFormat="1" applyFont="1" applyFill="1" applyBorder="1" applyAlignment="1">
      <alignment horizontal="center" vertical="top" wrapText="1"/>
    </xf>
    <xf numFmtId="189" fontId="5" fillId="4" borderId="15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189" fontId="8" fillId="4" borderId="14" xfId="0" applyNumberFormat="1" applyFont="1" applyFill="1" applyBorder="1" applyAlignment="1">
      <alignment horizontal="center" vertical="top" wrapText="1"/>
    </xf>
    <xf numFmtId="189" fontId="8" fillId="4" borderId="17" xfId="0" applyNumberFormat="1" applyFont="1" applyFill="1" applyBorder="1" applyAlignment="1">
      <alignment horizontal="center" vertical="top" wrapText="1"/>
    </xf>
    <xf numFmtId="189" fontId="5" fillId="4" borderId="16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189" fontId="5" fillId="6" borderId="13" xfId="0" applyNumberFormat="1" applyFont="1" applyFill="1" applyBorder="1" applyAlignment="1">
      <alignment horizontal="center" vertical="top" wrapText="1"/>
    </xf>
    <xf numFmtId="189" fontId="5" fillId="6" borderId="13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horizontal="center" vertical="top" wrapText="1"/>
    </xf>
    <xf numFmtId="189" fontId="8" fillId="36" borderId="10" xfId="0" applyNumberFormat="1" applyFont="1" applyFill="1" applyBorder="1" applyAlignment="1">
      <alignment horizontal="center" vertical="top" wrapText="1"/>
    </xf>
    <xf numFmtId="189" fontId="5" fillId="36" borderId="14" xfId="0" applyNumberFormat="1" applyFont="1" applyFill="1" applyBorder="1" applyAlignment="1">
      <alignment horizontal="center" vertical="top" wrapText="1"/>
    </xf>
    <xf numFmtId="189" fontId="5" fillId="36" borderId="10" xfId="0" applyNumberFormat="1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189" fontId="5" fillId="36" borderId="13" xfId="0" applyNumberFormat="1" applyFont="1" applyFill="1" applyBorder="1" applyAlignment="1">
      <alignment vertical="top" wrapText="1"/>
    </xf>
    <xf numFmtId="0" fontId="5" fillId="36" borderId="13" xfId="0" applyFont="1" applyFill="1" applyBorder="1" applyAlignment="1">
      <alignment vertical="top" wrapText="1"/>
    </xf>
    <xf numFmtId="0" fontId="6" fillId="6" borderId="11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189" fontId="8" fillId="6" borderId="14" xfId="0" applyNumberFormat="1" applyFont="1" applyFill="1" applyBorder="1" applyAlignment="1">
      <alignment horizontal="center" vertical="top" wrapText="1"/>
    </xf>
    <xf numFmtId="189" fontId="8" fillId="6" borderId="17" xfId="0" applyNumberFormat="1" applyFont="1" applyFill="1" applyBorder="1" applyAlignment="1">
      <alignment horizontal="center" vertical="top" wrapText="1"/>
    </xf>
    <xf numFmtId="189" fontId="9" fillId="0" borderId="15" xfId="0" applyNumberFormat="1" applyFont="1" applyBorder="1" applyAlignment="1">
      <alignment horizontal="center" vertical="top" wrapText="1"/>
    </xf>
    <xf numFmtId="189" fontId="5" fillId="6" borderId="16" xfId="0" applyNumberFormat="1" applyFont="1" applyFill="1" applyBorder="1" applyAlignment="1">
      <alignment horizontal="center" vertical="top" wrapText="1"/>
    </xf>
    <xf numFmtId="189" fontId="5" fillId="6" borderId="17" xfId="0" applyNumberFormat="1" applyFont="1" applyFill="1" applyBorder="1" applyAlignment="1">
      <alignment horizontal="center" vertical="top" wrapText="1"/>
    </xf>
    <xf numFmtId="189" fontId="5" fillId="4" borderId="17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4" borderId="14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189" fontId="5" fillId="34" borderId="12" xfId="0" applyNumberFormat="1" applyFont="1" applyFill="1" applyBorder="1" applyAlignment="1">
      <alignment horizontal="center" vertical="top" wrapText="1"/>
    </xf>
    <xf numFmtId="189" fontId="5" fillId="34" borderId="13" xfId="0" applyNumberFormat="1" applyFont="1" applyFill="1" applyBorder="1" applyAlignment="1">
      <alignment horizontal="center" vertical="top" wrapText="1"/>
    </xf>
    <xf numFmtId="189" fontId="5" fillId="34" borderId="14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1">
      <selection activeCell="P31" sqref="P31"/>
    </sheetView>
  </sheetViews>
  <sheetFormatPr defaultColWidth="9.140625" defaultRowHeight="15"/>
  <sheetData>
    <row r="1" spans="1:17" ht="14.25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98" t="s">
        <v>10</v>
      </c>
      <c r="B8" s="99" t="s">
        <v>11</v>
      </c>
      <c r="C8" s="100" t="s">
        <v>12</v>
      </c>
      <c r="D8" s="101">
        <v>45</v>
      </c>
      <c r="E8" s="101">
        <v>20</v>
      </c>
      <c r="F8" s="101">
        <v>40</v>
      </c>
      <c r="G8" s="101">
        <v>60</v>
      </c>
      <c r="H8" s="101">
        <v>80</v>
      </c>
      <c r="I8" s="101">
        <v>100</v>
      </c>
      <c r="J8" s="38">
        <v>97.466</v>
      </c>
      <c r="K8" s="102">
        <v>20</v>
      </c>
      <c r="L8" s="102">
        <v>1</v>
      </c>
      <c r="M8" s="102">
        <f>IF(AND(J8&gt;=80,J8&lt;=99.999),(J8-80),IF(AND(J8&gt;=60,J8&lt;=79.999),(J8-60),IF(AND(J8&gt;=40,J8&lt;=59.999),(J8-40),IF(AND(J8&gt;=20,J8&lt;=39.999),(J8-20),IF(J8&gt;=100,0)))))</f>
        <v>17.465999999999994</v>
      </c>
      <c r="N8" s="103">
        <f>(M8*L8)/K8</f>
        <v>0.8732999999999997</v>
      </c>
      <c r="O8" s="104">
        <f>IF(AND(J8&gt;=80,J8&lt;=99.999),(N8+4),IF(AND(J8&gt;=60,J8&lt;=79.999),(N8+3),IF(AND(J8&gt;=40,J8&lt;=59.999),(N8+2),IF(AND(J8&gt;=20,J8&lt;=39.999),(N8+1),IF(J8&gt;=100,5)))))</f>
        <v>4.8732999999999995</v>
      </c>
      <c r="P8" s="105">
        <f>(D8/100)*O8</f>
        <v>2.1929849999999997</v>
      </c>
      <c r="Q8" s="5"/>
    </row>
    <row r="9" spans="1:17" ht="78.75">
      <c r="A9" s="75" t="s">
        <v>63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7">
        <f>(D10/100)*O10</f>
        <v>0.30425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31">
        <f>(D11/100)*O11</f>
        <v>0.3437500000000001</v>
      </c>
      <c r="Q11" s="5"/>
    </row>
    <row r="12" spans="1:17" ht="94.5">
      <c r="A12" s="15"/>
      <c r="B12" s="106" t="s">
        <v>53</v>
      </c>
      <c r="C12" s="165" t="s">
        <v>12</v>
      </c>
      <c r="D12" s="167">
        <v>4</v>
      </c>
      <c r="E12" s="167">
        <v>60</v>
      </c>
      <c r="F12" s="167">
        <v>70</v>
      </c>
      <c r="G12" s="167">
        <v>80</v>
      </c>
      <c r="H12" s="167">
        <v>90</v>
      </c>
      <c r="I12" s="167">
        <v>100</v>
      </c>
      <c r="J12" s="39">
        <v>98.274</v>
      </c>
      <c r="K12" s="107">
        <v>10</v>
      </c>
      <c r="L12" s="107">
        <v>1</v>
      </c>
      <c r="M12" s="108">
        <f>IF(AND(J12&gt;=80,J12&lt;=89.999),(J12-80),IF(AND(J12&gt;=60,J12&lt;=69.999),(J12-60),IF(AND(J12&gt;=70,J12&lt;=79.999),(J12-70),IF(AND(J12&gt;=90,J12&lt;=99.999),(J12-90),IF(J12&gt;=100,0)))))</f>
        <v>8.274000000000001</v>
      </c>
      <c r="N12" s="108">
        <f>(M12*L12)/K12</f>
        <v>0.8274000000000001</v>
      </c>
      <c r="O12" s="109">
        <f>IF(AND(J12&gt;=80,J12&lt;=89.999),(N12+3),IF(AND(J12&gt;=60,J12&lt;=69.999),(N12+1),IF(AND(J12&gt;=70,J12&lt;=79.999),(N12+2),IF(AND(J8&gt;=90,J8&lt;=99.999),(4+N12),IF(J8&gt;=100,5)))))</f>
        <v>4.8274</v>
      </c>
      <c r="P12" s="110">
        <f>(D12/100)*O12</f>
        <v>0.193096</v>
      </c>
      <c r="Q12" s="172"/>
    </row>
    <row r="13" spans="1:17" ht="19.5" thickBot="1">
      <c r="A13" s="6"/>
      <c r="B13" s="99" t="s">
        <v>13</v>
      </c>
      <c r="C13" s="166"/>
      <c r="D13" s="168"/>
      <c r="E13" s="168"/>
      <c r="F13" s="168"/>
      <c r="G13" s="168"/>
      <c r="H13" s="168"/>
      <c r="I13" s="168"/>
      <c r="J13" s="40"/>
      <c r="K13" s="111"/>
      <c r="L13" s="111"/>
      <c r="M13" s="111"/>
      <c r="N13" s="111"/>
      <c r="O13" s="112"/>
      <c r="P13" s="113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5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</v>
      </c>
      <c r="N16" s="26">
        <f>(M16*L16)/K16</f>
        <v>0</v>
      </c>
      <c r="O16" s="37">
        <f>IF(AND(J16&gt;=1,J16&lt;=1.999),(N16+1),IF(AND(J16&gt;=2,J16&lt;=2.999),(N16+2),IF(AND(J16&gt;=3,J16&lt;=3.999),(N16+3),IF(AND(J16&gt;=4,J16&lt;=4.999),(N16+4),IF(J16&gt;=5,5)))))</f>
        <v>5</v>
      </c>
      <c r="P16" s="27">
        <f>(D16/100)*O16</f>
        <v>0.1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7">
        <f>(D18/100)*O18</f>
        <v>0.1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8"/>
      <c r="B20" s="99" t="s">
        <v>21</v>
      </c>
      <c r="C20" s="100" t="s">
        <v>22</v>
      </c>
      <c r="D20" s="101">
        <v>4</v>
      </c>
      <c r="E20" s="114" t="s">
        <v>23</v>
      </c>
      <c r="F20" s="101">
        <v>81</v>
      </c>
      <c r="G20" s="101">
        <v>86</v>
      </c>
      <c r="H20" s="101">
        <v>91</v>
      </c>
      <c r="I20" s="114" t="s">
        <v>24</v>
      </c>
      <c r="J20" s="42">
        <v>95</v>
      </c>
      <c r="K20" s="102">
        <v>5</v>
      </c>
      <c r="L20" s="102">
        <v>1</v>
      </c>
      <c r="M20" s="115">
        <f>IF(AND(J20&gt;=60,J20&lt;=80.999),(J20-80),IF(AND(J20&gt;=81,J20&lt;=85.999),(J20-81),IF(AND(J20&gt;=86,J20&lt;=90.999),(J20-86),IF(AND(J20&gt;=91,J20&lt;=95.999),(J20-91),IF(J20&gt;=96,0)))))</f>
        <v>4</v>
      </c>
      <c r="N20" s="108">
        <f aca="true" t="shared" si="0" ref="N20:N26">(M20*L20)/K20</f>
        <v>0.8</v>
      </c>
      <c r="O20" s="116">
        <f>IF(AND(J20&gt;=60,J20&lt;=80.999),(N20+1),IF(AND(J20&gt;=81,J20&lt;=85.999),(N20+2),IF(AND(J20&gt;=86,J20&lt;=90.999),(N20+3),IF(AND(J20&gt;=91,J20&lt;=95.999),(N20+4),IF(J20&gt;=96,5)))))</f>
        <v>4.8</v>
      </c>
      <c r="P20" s="110">
        <f aca="true" t="shared" si="1" ref="P20:P26">(D20/100)*O20</f>
        <v>0.192</v>
      </c>
      <c r="Q20" s="5"/>
    </row>
    <row r="21" spans="1:17" ht="95.25" thickBot="1">
      <c r="A21" s="75" t="s">
        <v>65</v>
      </c>
      <c r="B21" s="3" t="s">
        <v>54</v>
      </c>
      <c r="C21" s="4" t="s">
        <v>22</v>
      </c>
      <c r="D21" s="5">
        <v>6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4.75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</v>
      </c>
      <c r="N21" s="29">
        <f>(M21*L21)/K21</f>
        <v>0</v>
      </c>
      <c r="O21" s="30">
        <f>IF(AND(J21&gt;=4,J21&lt;=4.249),(N21+1),IF(AND(J21&gt;=4.25,J21&lt;=4.499),(N21+2),IF(AND(J21&gt;=4.5,J21&lt;=4.749),(N21+3),IF(AND(J21&gt;=4.75,J21&lt;=4.999),(N21+4),IF(J21&gt;=5,5)))))</f>
        <v>4</v>
      </c>
      <c r="P21" s="31">
        <f>(D21/100)*O21</f>
        <v>0.24</v>
      </c>
      <c r="Q21" s="5"/>
    </row>
    <row r="22" spans="1:17" ht="111" thickBot="1">
      <c r="A22" s="7"/>
      <c r="B22" s="99" t="s">
        <v>55</v>
      </c>
      <c r="C22" s="100" t="s">
        <v>12</v>
      </c>
      <c r="D22" s="101">
        <v>5</v>
      </c>
      <c r="E22" s="101">
        <v>60</v>
      </c>
      <c r="F22" s="101">
        <v>70</v>
      </c>
      <c r="G22" s="101">
        <v>80</v>
      </c>
      <c r="H22" s="101">
        <v>90</v>
      </c>
      <c r="I22" s="101">
        <v>100</v>
      </c>
      <c r="J22" s="38">
        <v>99.021</v>
      </c>
      <c r="K22" s="102">
        <v>10</v>
      </c>
      <c r="L22" s="102">
        <v>1</v>
      </c>
      <c r="M22" s="117">
        <f>IF(AND(J22&gt;=60,J22&lt;=69.999),(J22-60),IF(AND(J22&gt;=70,J22&lt;=79.999),(J22-70),IF(AND(J22&gt;=80,J22&lt;=89.999),(J22-80),IF(AND(J22&gt;=90,J22&lt;=99.999),(J22-90),IF(J22&gt;=100,0)))))</f>
        <v>9.021</v>
      </c>
      <c r="N22" s="118">
        <f>(M22*L22)/K22</f>
        <v>0.9021000000000001</v>
      </c>
      <c r="O22" s="119">
        <f>IF(AND(J22&gt;=60,J22&lt;=69.999),(N22+1),IF(AND(J22&gt;=70,J22&lt;=79.999),(N22+2),IF(AND(J22&gt;=80,J22&lt;=89.999),(N22+3),IF(AND(J22&gt;=90,J22&lt;=99.999),(N22+4),IF(J22&gt;=100,5)))))</f>
        <v>4.9021</v>
      </c>
      <c r="P22" s="127">
        <f>(D22/100)*O22</f>
        <v>0.24510500000000002</v>
      </c>
      <c r="Q22" s="5"/>
    </row>
    <row r="23" spans="1:17" ht="48" thickBot="1">
      <c r="A23" s="183"/>
      <c r="B23" s="3" t="s">
        <v>56</v>
      </c>
      <c r="C23" s="4" t="s">
        <v>22</v>
      </c>
      <c r="D23" s="5">
        <v>5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31">
        <f t="shared" si="1"/>
        <v>0.19435000000000002</v>
      </c>
      <c r="Q23" s="5"/>
    </row>
    <row r="24" spans="1:17" ht="111" thickBot="1">
      <c r="A24" s="183"/>
      <c r="B24" s="99" t="s">
        <v>57</v>
      </c>
      <c r="C24" s="100" t="s">
        <v>22</v>
      </c>
      <c r="D24" s="101">
        <v>4</v>
      </c>
      <c r="E24" s="114" t="s">
        <v>25</v>
      </c>
      <c r="F24" s="101">
        <v>60</v>
      </c>
      <c r="G24" s="101">
        <v>70</v>
      </c>
      <c r="H24" s="101">
        <v>80</v>
      </c>
      <c r="I24" s="114" t="s">
        <v>26</v>
      </c>
      <c r="J24" s="38">
        <v>92</v>
      </c>
      <c r="K24" s="102">
        <v>10</v>
      </c>
      <c r="L24" s="102">
        <v>1</v>
      </c>
      <c r="M24" s="117">
        <f>IF(AND(J24&gt;=50,J24&lt;=59.999),(J24-60),IF(AND(J24&gt;=60,J24&lt;=69.999),(J24-60),IF(AND(J24&gt;=70,J24&lt;=79.999),(J24-70),IF(AND(J24&gt;=80,J24&lt;=89.999),(J24-80),IF(J24&gt;=90,0)))))</f>
        <v>0</v>
      </c>
      <c r="N24" s="118">
        <f t="shared" si="0"/>
        <v>0</v>
      </c>
      <c r="O24" s="119">
        <f>IF(AND(J24&gt;=50,J24&lt;=59.999),(N24+1),IF(AND(J24&gt;=60,J24&lt;=69.999),(N24+2),IF(AND(J24&gt;=70,J24&lt;=79.999),(N24+3),IF(AND(J24&gt;=80,J24&lt;=89.999),(N24+4),IF(J24&gt;=90,5)))))</f>
        <v>5</v>
      </c>
      <c r="P24" s="127">
        <f t="shared" si="1"/>
        <v>0.2</v>
      </c>
      <c r="Q24" s="5"/>
    </row>
    <row r="25" spans="1:17" ht="79.5" thickBot="1">
      <c r="A25" s="184"/>
      <c r="B25" s="3" t="s">
        <v>27</v>
      </c>
      <c r="C25" s="4" t="s">
        <v>12</v>
      </c>
      <c r="D25" s="5">
        <v>3</v>
      </c>
      <c r="E25" s="5">
        <v>71</v>
      </c>
      <c r="F25" s="5">
        <v>76</v>
      </c>
      <c r="G25" s="5">
        <v>81</v>
      </c>
      <c r="H25" s="5">
        <v>86</v>
      </c>
      <c r="I25" s="12" t="s">
        <v>28</v>
      </c>
      <c r="J25" s="38">
        <v>90.625</v>
      </c>
      <c r="K25" s="18">
        <v>5</v>
      </c>
      <c r="L25" s="18">
        <v>1</v>
      </c>
      <c r="M25" s="28">
        <f>IF(AND(J25&gt;=71,J25&lt;=75.999),(J25-71),IF(AND(J25&gt;=76,J25&lt;=80.999),(J25-76),IF(AND(J25&gt;=81,J25&lt;=85.999),(J25-81),IF(AND(J25&gt;=86,J25&lt;=90.999),(J25-86),IF(J25&gt;=91,0)))))</f>
        <v>4.625</v>
      </c>
      <c r="N25" s="29">
        <f t="shared" si="0"/>
        <v>0.925</v>
      </c>
      <c r="O25" s="30">
        <f>IF(AND(J25&gt;=71,J25&lt;=65.999),(N25+1),IF(AND(J25&gt;=76,J25&lt;=80.999),(N25+2),IF(AND(J25&gt;=81,J25&lt;=85.999),(N25+3),IF(AND(J25&gt;=86,J25&lt;=90.999),(N25+4),IF(J25&gt;=91,5)))))</f>
        <v>4.925</v>
      </c>
      <c r="P25" s="31">
        <f t="shared" si="1"/>
        <v>0.14775</v>
      </c>
      <c r="Q25" s="5"/>
    </row>
    <row r="26" spans="1:17" ht="95.25" thickBot="1">
      <c r="A26" s="192" t="s">
        <v>29</v>
      </c>
      <c r="B26" s="99" t="s">
        <v>64</v>
      </c>
      <c r="C26" s="100" t="s">
        <v>12</v>
      </c>
      <c r="D26" s="101">
        <v>2</v>
      </c>
      <c r="E26" s="101">
        <v>70</v>
      </c>
      <c r="F26" s="101">
        <v>75</v>
      </c>
      <c r="G26" s="101">
        <v>80</v>
      </c>
      <c r="H26" s="101">
        <v>85</v>
      </c>
      <c r="I26" s="101">
        <v>90</v>
      </c>
      <c r="J26" s="38">
        <v>95.411</v>
      </c>
      <c r="K26" s="102">
        <v>5</v>
      </c>
      <c r="L26" s="102">
        <v>1</v>
      </c>
      <c r="M26" s="117">
        <f>IF(AND(J26&gt;=70,J26&lt;=74.999),(J26-70),IF(AND(J26&gt;=75,J26&lt;=79.999),(J26-75),IF(AND(J26&gt;=80,J26&lt;=84.999),(J26-80),IF(AND(J26&gt;=85,J26&lt;=89.999),(J26-85),IF(J26&gt;=90,0)))))</f>
        <v>0</v>
      </c>
      <c r="N26" s="118">
        <f t="shared" si="0"/>
        <v>0</v>
      </c>
      <c r="O26" s="119">
        <f>IF(AND(J26&gt;=70,J26&lt;=74.999),(N26+1),IF(AND(J26&gt;=75,J26&lt;=79.999),(N26+2),IF(AND(J26&gt;=80,J26&lt;=84.999),(N26+3),IF(AND(J26&gt;=85,J26&lt;=89.999),(N26+4),IF(J26&gt;=90,5)))))</f>
        <v>5</v>
      </c>
      <c r="P26" s="127">
        <f t="shared" si="1"/>
        <v>0.1</v>
      </c>
      <c r="Q26" s="5"/>
    </row>
    <row r="27" spans="1:17" ht="157.5">
      <c r="A27" s="183"/>
      <c r="B27" s="9" t="s">
        <v>30</v>
      </c>
      <c r="C27" s="10" t="s">
        <v>12</v>
      </c>
      <c r="D27" s="11">
        <v>4</v>
      </c>
      <c r="E27" s="11"/>
      <c r="F27" s="11"/>
      <c r="G27" s="11"/>
      <c r="H27" s="11"/>
      <c r="I27" s="11"/>
      <c r="J27" s="41"/>
      <c r="K27" s="21"/>
      <c r="L27" s="21"/>
      <c r="M27" s="21"/>
      <c r="N27" s="21"/>
      <c r="O27" s="11"/>
      <c r="P27" s="11"/>
      <c r="Q27" s="11"/>
    </row>
    <row r="28" spans="1:17" ht="47.25">
      <c r="A28" s="183"/>
      <c r="B28" s="9" t="s">
        <v>31</v>
      </c>
      <c r="C28" s="176"/>
      <c r="D28" s="173">
        <v>2</v>
      </c>
      <c r="E28" s="173">
        <v>60</v>
      </c>
      <c r="F28" s="173">
        <v>70</v>
      </c>
      <c r="G28" s="173">
        <v>80</v>
      </c>
      <c r="H28" s="173">
        <v>90</v>
      </c>
      <c r="I28" s="173">
        <v>100</v>
      </c>
      <c r="J28" s="179">
        <v>100</v>
      </c>
      <c r="K28" s="22">
        <v>10</v>
      </c>
      <c r="L28" s="22">
        <v>1</v>
      </c>
      <c r="M28" s="36">
        <f>IF(AND(J28&gt;=60,J28&lt;=69.999),(J28-60),IF(AND(J28&gt;=70,J28&lt;=79.999),(J28-70),IF(AND(J28&gt;=80,J28&lt;=89.999),(J28-80),IF(AND(J28&gt;=90,J28&lt;=99.999),(J28-90),IF(J28&gt;=100,0)))))</f>
        <v>0</v>
      </c>
      <c r="N28" s="26">
        <f>(M28*L28)/K28</f>
        <v>0</v>
      </c>
      <c r="O28" s="37">
        <f>IF(AND(J28&gt;=60,J28&lt;=69.999),(N28+1),IF(AND(J28&gt;=70,J28&lt;=79.999),(N28+2),IF(AND(J28&gt;=80,J28&lt;=89.999),(N28+3),IF(AND(J28&gt;=90,J28&lt;=99.999),(N28+4),IF(J28&gt;=100,5)))))</f>
        <v>5</v>
      </c>
      <c r="P28" s="27">
        <f>(D28/100)*O28</f>
        <v>0.1</v>
      </c>
      <c r="Q28" s="173"/>
    </row>
    <row r="29" spans="1:17" ht="158.25" thickBot="1">
      <c r="A29" s="183"/>
      <c r="B29" s="3" t="s">
        <v>32</v>
      </c>
      <c r="C29" s="193"/>
      <c r="D29" s="174"/>
      <c r="E29" s="174"/>
      <c r="F29" s="174"/>
      <c r="G29" s="174"/>
      <c r="H29" s="174"/>
      <c r="I29" s="174"/>
      <c r="J29" s="191"/>
      <c r="K29" s="20"/>
      <c r="L29" s="20"/>
      <c r="M29" s="20"/>
      <c r="N29" s="20"/>
      <c r="O29" s="13"/>
      <c r="P29" s="13"/>
      <c r="Q29" s="174"/>
    </row>
    <row r="30" spans="1:17" ht="142.5" thickBot="1">
      <c r="A30" s="184"/>
      <c r="B30" s="3" t="s">
        <v>33</v>
      </c>
      <c r="C30" s="4"/>
      <c r="D30" s="5">
        <v>2</v>
      </c>
      <c r="E30" s="12" t="s">
        <v>34</v>
      </c>
      <c r="F30" s="5">
        <v>40</v>
      </c>
      <c r="G30" s="5">
        <v>60</v>
      </c>
      <c r="H30" s="5">
        <v>80</v>
      </c>
      <c r="I30" s="12" t="s">
        <v>35</v>
      </c>
      <c r="J30" s="38">
        <v>67</v>
      </c>
      <c r="K30" s="18">
        <v>20</v>
      </c>
      <c r="L30" s="18">
        <v>1</v>
      </c>
      <c r="M30" s="33">
        <f>IF(AND(J30&gt;=20,J30&lt;=39.999),(J30-20),IF(AND(J30&gt;=40,J30&lt;=59.999),(J30-40),IF(AND(J30&gt;=60,J30&lt;=79.999),(J30-60),IF(AND(J30&gt;=80,J30&lt;=80.999),(J30-80),IF(J30&gt;=81,0)))))</f>
        <v>7</v>
      </c>
      <c r="N30" s="34">
        <f>(M30*L30)/K30</f>
        <v>0.35</v>
      </c>
      <c r="O30" s="25">
        <f>IF(AND(J30&gt;=20,J30&lt;=39.999),(N30+1),IF(AND(J30&gt;=40,J30&lt;=59.999),(N30+2),IF(AND(J30&gt;=60,J30&lt;=79.999),(N30+3),IF(AND(J30&gt;=80,J30&lt;=80.999),(N30+4),IF(J30&gt;=81,5)))))</f>
        <v>3.35</v>
      </c>
      <c r="P30" s="35">
        <f>(D30/100)*O30</f>
        <v>0.067</v>
      </c>
      <c r="Q30" s="5"/>
    </row>
    <row r="31" spans="1:17" ht="19.5" thickBot="1">
      <c r="A31" s="185" t="s">
        <v>36</v>
      </c>
      <c r="B31" s="186"/>
      <c r="C31" s="187"/>
      <c r="D31" s="5">
        <v>100</v>
      </c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30">
        <f>SUM(P8,P10,P11,P12,P16,P18,P20,P21,P22,P23,P24,P25,P26,P28,P30)</f>
        <v>4.720286000000001</v>
      </c>
      <c r="Q31" s="14"/>
    </row>
  </sheetData>
  <sheetProtection/>
  <mergeCells count="66">
    <mergeCell ref="Q28:Q29"/>
    <mergeCell ref="A31:C31"/>
    <mergeCell ref="E31:O31"/>
    <mergeCell ref="G28:G29"/>
    <mergeCell ref="H28:H29"/>
    <mergeCell ref="I28:I29"/>
    <mergeCell ref="J28:J29"/>
    <mergeCell ref="F28:F29"/>
    <mergeCell ref="A26:A30"/>
    <mergeCell ref="C28:C29"/>
    <mergeCell ref="D28:D29"/>
    <mergeCell ref="E28:E29"/>
    <mergeCell ref="H18:H19"/>
    <mergeCell ref="I18:I19"/>
    <mergeCell ref="J18:J19"/>
    <mergeCell ref="A23:A25"/>
    <mergeCell ref="C18:C19"/>
    <mergeCell ref="D18:D19"/>
    <mergeCell ref="E18:E19"/>
    <mergeCell ref="Q18:Q19"/>
    <mergeCell ref="I16:I17"/>
    <mergeCell ref="J16:J17"/>
    <mergeCell ref="Q16:Q17"/>
    <mergeCell ref="F16:F17"/>
    <mergeCell ref="G16:G17"/>
    <mergeCell ref="F18:F19"/>
    <mergeCell ref="G18:G19"/>
    <mergeCell ref="A1:Q1"/>
    <mergeCell ref="A2:Q2"/>
    <mergeCell ref="H16:H17"/>
    <mergeCell ref="H14:H15"/>
    <mergeCell ref="I14:I15"/>
    <mergeCell ref="J14:J15"/>
    <mergeCell ref="O14:O15"/>
    <mergeCell ref="C16:C17"/>
    <mergeCell ref="D16:D17"/>
    <mergeCell ref="E16:E17"/>
    <mergeCell ref="G14:G15"/>
    <mergeCell ref="P14:P15"/>
    <mergeCell ref="Q14:Q15"/>
    <mergeCell ref="I12:I13"/>
    <mergeCell ref="Q12:Q13"/>
    <mergeCell ref="C14:C15"/>
    <mergeCell ref="D14:D15"/>
    <mergeCell ref="E14:E15"/>
    <mergeCell ref="F14:F15"/>
    <mergeCell ref="J5:J7"/>
    <mergeCell ref="P5:P7"/>
    <mergeCell ref="J4:P4"/>
    <mergeCell ref="C12:C13"/>
    <mergeCell ref="D12:D13"/>
    <mergeCell ref="E12:E13"/>
    <mergeCell ref="F12:F13"/>
    <mergeCell ref="G12:G13"/>
    <mergeCell ref="E4:I4"/>
    <mergeCell ref="H12:H13"/>
    <mergeCell ref="A4:A7"/>
    <mergeCell ref="B4:B7"/>
    <mergeCell ref="C4:C7"/>
    <mergeCell ref="D4:D7"/>
    <mergeCell ref="Q4:Q7"/>
    <mergeCell ref="E5:E7"/>
    <mergeCell ref="F5:F7"/>
    <mergeCell ref="G5:G7"/>
    <mergeCell ref="H5:H7"/>
    <mergeCell ref="I5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PageLayoutView="0" workbookViewId="0" topLeftCell="A1">
      <selection activeCell="P31" sqref="P31"/>
    </sheetView>
  </sheetViews>
  <sheetFormatPr defaultColWidth="9.140625" defaultRowHeight="15"/>
  <sheetData>
    <row r="1" spans="1:17" ht="14.2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77" t="s">
        <v>10</v>
      </c>
      <c r="B8" s="78" t="s">
        <v>11</v>
      </c>
      <c r="C8" s="79" t="s">
        <v>12</v>
      </c>
      <c r="D8" s="80">
        <v>45</v>
      </c>
      <c r="E8" s="80">
        <v>20</v>
      </c>
      <c r="F8" s="80">
        <v>40</v>
      </c>
      <c r="G8" s="80">
        <v>60</v>
      </c>
      <c r="H8" s="80">
        <v>80</v>
      </c>
      <c r="I8" s="80">
        <v>100</v>
      </c>
      <c r="J8" s="38">
        <v>97.466</v>
      </c>
      <c r="K8" s="81">
        <v>20</v>
      </c>
      <c r="L8" s="81">
        <v>1</v>
      </c>
      <c r="M8" s="81">
        <f>IF(AND(J8&gt;=80,J8&lt;=99.999),(J8-80),IF(AND(J8&gt;=60,J8&lt;=79.999),(J8-60),IF(AND(J8&gt;=40,J8&lt;=59.999),(J8-40),IF(AND(J8&gt;=20,J8&lt;=39.999),(J8-20),IF(J8&gt;=100,0)))))</f>
        <v>17.465999999999994</v>
      </c>
      <c r="N8" s="82">
        <f>(M8*L8)/K8</f>
        <v>0.8732999999999997</v>
      </c>
      <c r="O8" s="83">
        <f>IF(AND(J8&gt;=80,J8&lt;=99.999),(N8+4),IF(AND(J8&gt;=60,J8&lt;=79.999),(N8+3),IF(AND(J8&gt;=40,J8&lt;=59.999),(N8+2),IF(AND(J8&gt;=20,J8&lt;=39.999),(N8+1),IF(J8&gt;=100,5)))))</f>
        <v>4.8732999999999995</v>
      </c>
      <c r="P8" s="84">
        <f>(D8/98)*O8</f>
        <v>2.237739795918367</v>
      </c>
      <c r="Q8" s="5"/>
    </row>
    <row r="9" spans="1:17" ht="78.75">
      <c r="A9" s="75" t="s">
        <v>66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78" t="s">
        <v>51</v>
      </c>
      <c r="C10" s="79"/>
      <c r="D10" s="80">
        <v>7</v>
      </c>
      <c r="E10" s="80">
        <v>1.4</v>
      </c>
      <c r="F10" s="80">
        <v>2.8</v>
      </c>
      <c r="G10" s="80">
        <v>4.2</v>
      </c>
      <c r="H10" s="80">
        <v>5.6</v>
      </c>
      <c r="I10" s="80">
        <v>7</v>
      </c>
      <c r="J10" s="38">
        <v>6.085</v>
      </c>
      <c r="K10" s="81">
        <v>1.4</v>
      </c>
      <c r="L10" s="81">
        <v>1</v>
      </c>
      <c r="M10" s="89">
        <f>IF(AND(J10&gt;=1.4,J10&lt;=2.799),(J10-1.4),IF(AND(J10&gt;=2.8,J10&lt;=4.199),(J10-2.8),IF(AND(J10&gt;=4.2,J10&lt;=5.599),(J10-4.2),IF(AND(J10&gt;=5.6,J10&lt;=6.999),(J10-5.6),IF(J10&gt;=7,0)))))</f>
        <v>0.4850000000000003</v>
      </c>
      <c r="N10" s="89">
        <f>(M10*L10)/K10</f>
        <v>0.3464285714285717</v>
      </c>
      <c r="O10" s="131">
        <f>IF(AND(J10&gt;=1.4,J10&lt;=2.799),(N10+1),IF(AND(J10&gt;=2.8,J10&lt;=4.199),(N10+2),IF(AND(J10&gt;=4.2,J10&lt;=5.599),(N10+3),IF(AND(J10&gt;=5.6,J9&lt;=6.999),(N10+4),IF(J10&gt;=100,5)))))</f>
        <v>4.3464285714285715</v>
      </c>
      <c r="P10" s="84">
        <f>(D10/98)*O10</f>
        <v>0.31045918367346936</v>
      </c>
      <c r="Q10" s="5"/>
    </row>
    <row r="11" spans="1:17" ht="111" thickBot="1">
      <c r="A11" s="7"/>
      <c r="B11" s="78" t="s">
        <v>52</v>
      </c>
      <c r="C11" s="79"/>
      <c r="D11" s="80">
        <v>7</v>
      </c>
      <c r="E11" s="80">
        <v>1.4</v>
      </c>
      <c r="F11" s="80">
        <v>2.8</v>
      </c>
      <c r="G11" s="80">
        <v>4.2</v>
      </c>
      <c r="H11" s="80">
        <v>5.6</v>
      </c>
      <c r="I11" s="80">
        <v>7</v>
      </c>
      <c r="J11" s="38">
        <v>6.875</v>
      </c>
      <c r="K11" s="81">
        <v>1.4</v>
      </c>
      <c r="L11" s="81">
        <v>1</v>
      </c>
      <c r="M11" s="95">
        <f>IF(AND(J11&gt;=1.4,J11&lt;=2.799),(J11-1.4),IF(AND(J11&gt;=2.8,J11&lt;=4.199),(J11-2.8),IF(AND(J11&gt;=4.2,J11&lt;=5.599),(J11-4.2),IF(AND(J11&gt;=5.6,J11&lt;=6.999),(J11-5.6),IF(J11&gt;=7,0)))))</f>
        <v>1.2750000000000004</v>
      </c>
      <c r="N11" s="96">
        <f>(M11*L11)/K11</f>
        <v>0.910714285714286</v>
      </c>
      <c r="O11" s="97">
        <f>IF(AND(J11&gt;=1.4,J11&lt;=2.799),(N11+1),IF(AND(J11&gt;=2.8,J11&lt;=4.199),(N11+2),IF(AND(J11&gt;=4.2,J11&lt;=5.599),(N11+3),IF(AND(J11&gt;=5.6,J10&lt;=6.999),(N11+4),IF(J11&gt;=100,5)))))</f>
        <v>4.9107142857142865</v>
      </c>
      <c r="P11" s="84">
        <f>(D11/98)*O11</f>
        <v>0.350765306122449</v>
      </c>
      <c r="Q11" s="5"/>
    </row>
    <row r="12" spans="1:17" ht="94.5">
      <c r="A12" s="15"/>
      <c r="B12" s="133" t="s">
        <v>53</v>
      </c>
      <c r="C12" s="200" t="s">
        <v>12</v>
      </c>
      <c r="D12" s="202">
        <v>4</v>
      </c>
      <c r="E12" s="202">
        <v>60</v>
      </c>
      <c r="F12" s="202">
        <v>70</v>
      </c>
      <c r="G12" s="202">
        <v>80</v>
      </c>
      <c r="H12" s="202">
        <v>90</v>
      </c>
      <c r="I12" s="202">
        <v>100</v>
      </c>
      <c r="J12" s="39">
        <v>98.274</v>
      </c>
      <c r="K12" s="135">
        <v>10</v>
      </c>
      <c r="L12" s="135">
        <v>1</v>
      </c>
      <c r="M12" s="136">
        <f>IF(AND(J12&gt;=80,J12&lt;=89.999),(J12-80),IF(AND(J12&gt;=60,J12&lt;=69.999),(J12-60),IF(AND(J12&gt;=70,J12&lt;=79.999),(J12-70),IF(AND(J12&gt;=90,J12&lt;=99.999),(J12-90),IF(J12&gt;=100,0)))))</f>
        <v>8.274000000000001</v>
      </c>
      <c r="N12" s="136">
        <f>(M12*L12)/K12</f>
        <v>0.8274000000000001</v>
      </c>
      <c r="O12" s="137">
        <f>IF(AND(J12&gt;=80,J12&lt;=89.999),(N12+3),IF(AND(J12&gt;=60,J12&lt;=69.999),(N12+1),IF(AND(J12&gt;=70,J12&lt;=79.999),(N12+2),IF(AND(J8&gt;=90,J8&lt;=99.999),(4+N12),IF(J8&gt;=100,5)))))</f>
        <v>4.8274</v>
      </c>
      <c r="P12" s="138">
        <f>(D12/98)*O12</f>
        <v>0.19703673469387753</v>
      </c>
      <c r="Q12" s="172"/>
    </row>
    <row r="13" spans="1:17" ht="19.5" thickBot="1">
      <c r="A13" s="6"/>
      <c r="B13" s="134" t="s">
        <v>13</v>
      </c>
      <c r="C13" s="201"/>
      <c r="D13" s="203"/>
      <c r="E13" s="203"/>
      <c r="F13" s="203"/>
      <c r="G13" s="203"/>
      <c r="H13" s="203"/>
      <c r="I13" s="203"/>
      <c r="J13" s="40"/>
      <c r="K13" s="139"/>
      <c r="L13" s="139"/>
      <c r="M13" s="139"/>
      <c r="N13" s="139"/>
      <c r="O13" s="140"/>
      <c r="P13" s="141"/>
      <c r="Q13" s="174"/>
    </row>
    <row r="14" spans="1:17" ht="47.25">
      <c r="A14" s="7"/>
      <c r="B14" s="85" t="s">
        <v>14</v>
      </c>
      <c r="C14" s="199" t="s">
        <v>16</v>
      </c>
      <c r="D14" s="198">
        <v>4</v>
      </c>
      <c r="E14" s="198"/>
      <c r="F14" s="198"/>
      <c r="G14" s="198"/>
      <c r="H14" s="198"/>
      <c r="I14" s="198"/>
      <c r="J14" s="178"/>
      <c r="K14" s="86"/>
      <c r="L14" s="86"/>
      <c r="M14" s="86"/>
      <c r="N14" s="86"/>
      <c r="O14" s="198"/>
      <c r="P14" s="198"/>
      <c r="Q14" s="172"/>
    </row>
    <row r="15" spans="1:17" ht="15.75" customHeight="1">
      <c r="A15" s="7"/>
      <c r="B15" s="85" t="s">
        <v>15</v>
      </c>
      <c r="C15" s="194"/>
      <c r="D15" s="196"/>
      <c r="E15" s="196"/>
      <c r="F15" s="196"/>
      <c r="G15" s="196"/>
      <c r="H15" s="196"/>
      <c r="I15" s="196"/>
      <c r="J15" s="179"/>
      <c r="K15" s="87"/>
      <c r="L15" s="87"/>
      <c r="M15" s="87"/>
      <c r="N15" s="87"/>
      <c r="O15" s="196"/>
      <c r="P15" s="196"/>
      <c r="Q15" s="173"/>
    </row>
    <row r="16" spans="1:17" ht="78.75">
      <c r="A16" s="7"/>
      <c r="B16" s="85" t="s">
        <v>17</v>
      </c>
      <c r="C16" s="196"/>
      <c r="D16" s="196">
        <v>2</v>
      </c>
      <c r="E16" s="196">
        <v>1</v>
      </c>
      <c r="F16" s="196">
        <v>2</v>
      </c>
      <c r="G16" s="196">
        <v>3</v>
      </c>
      <c r="H16" s="196">
        <v>4</v>
      </c>
      <c r="I16" s="196">
        <v>5</v>
      </c>
      <c r="J16" s="180">
        <v>5</v>
      </c>
      <c r="K16" s="87">
        <v>1</v>
      </c>
      <c r="L16" s="87">
        <v>1</v>
      </c>
      <c r="M16" s="88">
        <f>IF(AND(J16&gt;=1,J16&lt;=1.999),(J16-1),IF(AND(J16&gt;=2,J16&lt;=2.999),(J16-2),IF(AND(J16&gt;=3,J16&lt;=3.999),(J16-3),IF(AND(J16&gt;=4,J16&lt;=4.999),(J16-4),IF(J16&gt;=5,0)))))</f>
        <v>0</v>
      </c>
      <c r="N16" s="89">
        <f>(M16*L16)/K16</f>
        <v>0</v>
      </c>
      <c r="O16" s="90">
        <f>IF(AND(J16&gt;=1,J16&lt;=1.999),(N16+1),IF(AND(J16&gt;=2,J16&lt;=2.999),(N16+2),IF(AND(J16&gt;=3,J16&lt;=3.999),(N16+3),IF(AND(J16&gt;=4,J16&lt;=4.999),(N16+4),IF(J16&gt;=5,5)))))</f>
        <v>5</v>
      </c>
      <c r="P16" s="91">
        <f>(D16/98)*O16</f>
        <v>0.1020408163265306</v>
      </c>
      <c r="Q16" s="173"/>
    </row>
    <row r="17" spans="1:17" ht="16.5" customHeight="1" thickBot="1">
      <c r="A17" s="7"/>
      <c r="B17" s="78" t="s">
        <v>18</v>
      </c>
      <c r="C17" s="197"/>
      <c r="D17" s="197"/>
      <c r="E17" s="197"/>
      <c r="F17" s="197"/>
      <c r="G17" s="197"/>
      <c r="H17" s="197"/>
      <c r="I17" s="197"/>
      <c r="J17" s="181"/>
      <c r="K17" s="92"/>
      <c r="L17" s="92"/>
      <c r="M17" s="92"/>
      <c r="N17" s="92"/>
      <c r="O17" s="93"/>
      <c r="P17" s="93"/>
      <c r="Q17" s="174"/>
    </row>
    <row r="18" spans="1:17" ht="47.25">
      <c r="A18" s="7"/>
      <c r="B18" s="85" t="s">
        <v>19</v>
      </c>
      <c r="C18" s="198"/>
      <c r="D18" s="198">
        <v>2</v>
      </c>
      <c r="E18" s="198">
        <v>1</v>
      </c>
      <c r="F18" s="198">
        <v>2</v>
      </c>
      <c r="G18" s="198">
        <v>3</v>
      </c>
      <c r="H18" s="198">
        <v>4</v>
      </c>
      <c r="I18" s="198">
        <v>5</v>
      </c>
      <c r="J18" s="182">
        <v>5</v>
      </c>
      <c r="K18" s="86">
        <v>1</v>
      </c>
      <c r="L18" s="86">
        <v>1</v>
      </c>
      <c r="M18" s="88">
        <f>IF(AND(J18&gt;=1,J18&lt;=1.999),(J18-1),IF(AND(J18&gt;=2,J18&lt;=2.999),(J18-2),IF(AND(J18&gt;=3,J18&lt;=3.999),(J18-3),IF(AND(J18&gt;=4,J18&lt;=4.999),(J18-4),IF(J18&gt;=5,0)))))</f>
        <v>0</v>
      </c>
      <c r="N18" s="89">
        <f>(M18*L18)/K18</f>
        <v>0</v>
      </c>
      <c r="O18" s="90">
        <f>IF(AND(J18&gt;=1,J18&lt;=1.999),(N18+1),IF(AND(J18&gt;=2,J18&lt;=2.999),(N18+2),IF(AND(J18&gt;=3,J18&lt;=3.999),(N18+3),IF(AND(J18&gt;=4,J18&lt;=4.999),(N18+4),IF(J18&gt;=5,5)))))</f>
        <v>5</v>
      </c>
      <c r="P18" s="94">
        <f>(D18/98)*O18</f>
        <v>0.1020408163265306</v>
      </c>
      <c r="Q18" s="172"/>
    </row>
    <row r="19" spans="1:17" ht="111" thickBot="1">
      <c r="A19" s="7"/>
      <c r="B19" s="78" t="s">
        <v>20</v>
      </c>
      <c r="C19" s="197"/>
      <c r="D19" s="197"/>
      <c r="E19" s="197"/>
      <c r="F19" s="197"/>
      <c r="G19" s="197"/>
      <c r="H19" s="197"/>
      <c r="I19" s="197"/>
      <c r="J19" s="181"/>
      <c r="K19" s="92"/>
      <c r="L19" s="92"/>
      <c r="M19" s="92"/>
      <c r="N19" s="92"/>
      <c r="O19" s="93"/>
      <c r="P19" s="93"/>
      <c r="Q19" s="174"/>
    </row>
    <row r="20" spans="1:17" ht="111" thickBot="1">
      <c r="A20" s="8"/>
      <c r="B20" s="3" t="s">
        <v>21</v>
      </c>
      <c r="C20" s="4" t="s">
        <v>22</v>
      </c>
      <c r="D20" s="5">
        <v>4</v>
      </c>
      <c r="E20" s="12" t="s">
        <v>23</v>
      </c>
      <c r="F20" s="5">
        <v>81</v>
      </c>
      <c r="G20" s="5">
        <v>86</v>
      </c>
      <c r="H20" s="5">
        <v>91</v>
      </c>
      <c r="I20" s="12" t="s">
        <v>24</v>
      </c>
      <c r="J20" s="42">
        <v>95</v>
      </c>
      <c r="K20" s="18">
        <v>5</v>
      </c>
      <c r="L20" s="18">
        <v>1</v>
      </c>
      <c r="M20" s="36">
        <f>IF(AND(J20&gt;=60,J20&lt;=80.999),(J20-80),IF(AND(J20&gt;=81,J20&lt;=85.999),(J20-81),IF(AND(J20&gt;=86,J20&lt;=90.999),(J20-86),IF(AND(J20&gt;=91,J20&lt;=95.999),(J20-91),IF(J20&gt;=96,0)))))</f>
        <v>4</v>
      </c>
      <c r="N20" s="26">
        <f aca="true" t="shared" si="0" ref="N20:N26">(M20*L20)/K20</f>
        <v>0.8</v>
      </c>
      <c r="O20" s="37">
        <f>IF(AND(J20&gt;=60,J20&lt;=80.999),(N20+1),IF(AND(J20&gt;=81,J20&lt;=85.999),(N20+2),IF(AND(J20&gt;=86,J20&lt;=90.999),(N20+3),IF(AND(J20&gt;=91,J20&lt;=95.999),(N20+4),IF(J20&gt;=96,5)))))</f>
        <v>4.8</v>
      </c>
      <c r="P20" s="23">
        <f aca="true" t="shared" si="1" ref="P20:P26">(D20/98)*O20</f>
        <v>0.19591836734693877</v>
      </c>
      <c r="Q20" s="5"/>
    </row>
    <row r="21" spans="1:17" ht="95.25" thickBot="1">
      <c r="A21" s="75" t="s">
        <v>65</v>
      </c>
      <c r="B21" s="78" t="s">
        <v>54</v>
      </c>
      <c r="C21" s="79" t="s">
        <v>22</v>
      </c>
      <c r="D21" s="80">
        <v>6</v>
      </c>
      <c r="E21" s="80">
        <v>4</v>
      </c>
      <c r="F21" s="80">
        <v>4.25</v>
      </c>
      <c r="G21" s="80">
        <v>4.5</v>
      </c>
      <c r="H21" s="80">
        <v>4.75</v>
      </c>
      <c r="I21" s="80">
        <v>5</v>
      </c>
      <c r="J21" s="42">
        <v>4.75</v>
      </c>
      <c r="K21" s="81">
        <v>0.25</v>
      </c>
      <c r="L21" s="81">
        <v>1</v>
      </c>
      <c r="M21" s="95">
        <f>IF(AND(J21&gt;=4,J21&lt;=4.249),(J21-4),IF(AND(J21&gt;=4.25,J21&lt;=4.499),(J21-4.25),IF(AND(J21&gt;=4.5,J21&lt;=4.749),(J21-4.5),IF(AND(J21&gt;=4.75,J21&lt;=4.999),(J21-4.75),IF(J21&gt;=5,0)))))</f>
        <v>0</v>
      </c>
      <c r="N21" s="96">
        <f>(M21*L21)/K21</f>
        <v>0</v>
      </c>
      <c r="O21" s="97">
        <f>IF(AND(J21&gt;=4,J21&lt;=4.249),(N21+1),IF(AND(J21&gt;=4.25,J21&lt;=4.499),(N21+2),IF(AND(J21&gt;=4.5,J21&lt;=4.749),(N21+3),IF(AND(J21&gt;=4.75,J21&lt;=4.999),(N21+4),IF(J21&gt;=5,5)))))</f>
        <v>4</v>
      </c>
      <c r="P21" s="84">
        <f>(D21/98)*O21</f>
        <v>0.24489795918367346</v>
      </c>
      <c r="Q21" s="5"/>
    </row>
    <row r="22" spans="1:17" ht="111" thickBot="1">
      <c r="A22" s="75"/>
      <c r="B22" s="3" t="s">
        <v>55</v>
      </c>
      <c r="C22" s="4" t="s">
        <v>12</v>
      </c>
      <c r="D22" s="5">
        <v>5</v>
      </c>
      <c r="E22" s="5">
        <v>60</v>
      </c>
      <c r="F22" s="5">
        <v>70</v>
      </c>
      <c r="G22" s="5">
        <v>80</v>
      </c>
      <c r="H22" s="5">
        <v>90</v>
      </c>
      <c r="I22" s="5">
        <v>100</v>
      </c>
      <c r="J22" s="38">
        <v>99.021</v>
      </c>
      <c r="K22" s="18">
        <v>10</v>
      </c>
      <c r="L22" s="18">
        <v>1</v>
      </c>
      <c r="M22" s="28">
        <f>IF(AND(J22&gt;=60,J22&lt;=69.999),(J22-60),IF(AND(J22&gt;=70,J22&lt;=79.999),(J22-70),IF(AND(J22&gt;=80,J22&lt;=89.999),(J22-80),IF(AND(J22&gt;=90,J22&lt;=99.999),(J22-90),IF(J22&gt;=100,0)))))</f>
        <v>9.021</v>
      </c>
      <c r="N22" s="29">
        <f>(M22*L22)/K22</f>
        <v>0.9021000000000001</v>
      </c>
      <c r="O22" s="30">
        <f>IF(AND(J22&gt;=60,J22&lt;=69.999),(N22+1),IF(AND(J22&gt;=70,J22&lt;=79.999),(N22+2),IF(AND(J22&gt;=80,J22&lt;=89.999),(N22+3),IF(AND(J22&gt;=90,J22&lt;=99.999),(N22+4),IF(J22&gt;=100,5)))))</f>
        <v>4.9021</v>
      </c>
      <c r="P22" s="23">
        <f>(D22/98)*O22</f>
        <v>0.25010714285714286</v>
      </c>
      <c r="Q22" s="5"/>
    </row>
    <row r="23" spans="1:17" ht="48" thickBot="1">
      <c r="A23" s="183"/>
      <c r="B23" s="78" t="s">
        <v>56</v>
      </c>
      <c r="C23" s="79" t="s">
        <v>22</v>
      </c>
      <c r="D23" s="80">
        <v>5</v>
      </c>
      <c r="E23" s="80">
        <v>1</v>
      </c>
      <c r="F23" s="80">
        <v>2</v>
      </c>
      <c r="G23" s="80">
        <v>3</v>
      </c>
      <c r="H23" s="80">
        <v>4</v>
      </c>
      <c r="I23" s="80">
        <v>5</v>
      </c>
      <c r="J23" s="38">
        <v>3.887</v>
      </c>
      <c r="K23" s="81">
        <v>1</v>
      </c>
      <c r="L23" s="81">
        <v>1</v>
      </c>
      <c r="M23" s="95">
        <f>IF(AND(J23&gt;=1,J23&lt;=1.999),(J23-1),IF(AND(J23&gt;=2,J23&lt;=2.999),(J23-2),IF(AND(J23&gt;=3,J23&lt;=3.999),(J23-3),IF(AND(J23&gt;=4,J23&lt;=4.999),(J23-4),IF(J23&gt;=5,0)))))</f>
        <v>0.887</v>
      </c>
      <c r="N23" s="96">
        <f t="shared" si="0"/>
        <v>0.887</v>
      </c>
      <c r="O23" s="97">
        <f>IF(AND(J23&gt;=1,J23&lt;=1.999),(N23+1),IF(AND(J23&gt;=2,J23&lt;=2.999),(N23+2),IF(AND(J23&gt;=3,J23&lt;=3.999),(N23+3),IF(AND(J23&gt;=4,J23&lt;=4.999),(N23+4),IF(J23&gt;=5,5)))))</f>
        <v>3.887</v>
      </c>
      <c r="P23" s="84">
        <f t="shared" si="1"/>
        <v>0.19831632653061226</v>
      </c>
      <c r="Q23" s="5"/>
    </row>
    <row r="24" spans="1:17" ht="111" thickBot="1">
      <c r="A24" s="183"/>
      <c r="B24" s="3" t="s">
        <v>57</v>
      </c>
      <c r="C24" s="4" t="s">
        <v>22</v>
      </c>
      <c r="D24" s="5">
        <v>4</v>
      </c>
      <c r="E24" s="12" t="s">
        <v>25</v>
      </c>
      <c r="F24" s="5">
        <v>60</v>
      </c>
      <c r="G24" s="5">
        <v>70</v>
      </c>
      <c r="H24" s="5">
        <v>80</v>
      </c>
      <c r="I24" s="12" t="s">
        <v>26</v>
      </c>
      <c r="J24" s="38">
        <v>92</v>
      </c>
      <c r="K24" s="18">
        <v>10</v>
      </c>
      <c r="L24" s="18">
        <v>1</v>
      </c>
      <c r="M24" s="28">
        <f>IF(AND(J24&gt;=50,J24&lt;=59.999),(J24-60),IF(AND(J24&gt;=60,J24&lt;=69.999),(J24-60),IF(AND(J24&gt;=70,J24&lt;=79.999),(J24-70),IF(AND(J24&gt;=80,J24&lt;=89.999),(J24-80),IF(J24&gt;=90,0)))))</f>
        <v>0</v>
      </c>
      <c r="N24" s="29">
        <f t="shared" si="0"/>
        <v>0</v>
      </c>
      <c r="O24" s="30">
        <f>IF(AND(J24&gt;=50,J24&lt;=59.999),(N24+1),IF(AND(J24&gt;=60,J24&lt;=69.999),(N24+2),IF(AND(J24&gt;=70,J24&lt;=79.999),(N24+3),IF(AND(J24&gt;=80,J24&lt;=89.999),(N24+4),IF(J24&gt;=90,5)))))</f>
        <v>5</v>
      </c>
      <c r="P24" s="23">
        <f t="shared" si="1"/>
        <v>0.2040816326530612</v>
      </c>
      <c r="Q24" s="5"/>
    </row>
    <row r="25" spans="1:17" ht="79.5" thickBot="1">
      <c r="A25" s="184"/>
      <c r="B25" s="78" t="s">
        <v>27</v>
      </c>
      <c r="C25" s="79" t="s">
        <v>12</v>
      </c>
      <c r="D25" s="80">
        <v>3</v>
      </c>
      <c r="E25" s="80">
        <v>71</v>
      </c>
      <c r="F25" s="80">
        <v>76</v>
      </c>
      <c r="G25" s="80">
        <v>81</v>
      </c>
      <c r="H25" s="80">
        <v>86</v>
      </c>
      <c r="I25" s="142" t="s">
        <v>28</v>
      </c>
      <c r="J25" s="38">
        <v>90.625</v>
      </c>
      <c r="K25" s="81">
        <v>5</v>
      </c>
      <c r="L25" s="81">
        <v>1</v>
      </c>
      <c r="M25" s="95">
        <f>IF(AND(J25&gt;=71,J25&lt;=75.999),(J25-71),IF(AND(J25&gt;=76,J25&lt;=80.999),(J25-76),IF(AND(J25&gt;=81,J25&lt;=85.999),(J25-81),IF(AND(J25&gt;=86,J25&lt;=90.999),(J25-86),IF(J25&gt;=91,0)))))</f>
        <v>4.625</v>
      </c>
      <c r="N25" s="96">
        <f t="shared" si="0"/>
        <v>0.925</v>
      </c>
      <c r="O25" s="97">
        <f>IF(AND(J25&gt;=71,J25&lt;=65.999),(N25+1),IF(AND(J25&gt;=76,J25&lt;=80.999),(N25+2),IF(AND(J25&gt;=81,J25&lt;=85.999),(N25+3),IF(AND(J25&gt;=86,J25&lt;=90.999),(N25+4),IF(J25&gt;=91,5)))))</f>
        <v>4.925</v>
      </c>
      <c r="P25" s="84">
        <f t="shared" si="1"/>
        <v>0.15076530612244898</v>
      </c>
      <c r="Q25" s="5"/>
    </row>
    <row r="26" spans="1:17" ht="95.25" thickBot="1">
      <c r="A26" s="192" t="s">
        <v>29</v>
      </c>
      <c r="B26" s="3" t="s">
        <v>64</v>
      </c>
      <c r="C26" s="4" t="s">
        <v>12</v>
      </c>
      <c r="D26" s="5">
        <v>2</v>
      </c>
      <c r="E26" s="5">
        <v>70</v>
      </c>
      <c r="F26" s="5">
        <v>75</v>
      </c>
      <c r="G26" s="5">
        <v>80</v>
      </c>
      <c r="H26" s="5">
        <v>85</v>
      </c>
      <c r="I26" s="5">
        <v>90</v>
      </c>
      <c r="J26" s="38">
        <v>95.411</v>
      </c>
      <c r="K26" s="18">
        <v>5</v>
      </c>
      <c r="L26" s="18">
        <v>1</v>
      </c>
      <c r="M26" s="28">
        <f>IF(AND(J26&gt;=70,J26&lt;=74.999),(J26-70),IF(AND(J26&gt;=75,J26&lt;=79.999),(J26-75),IF(AND(J26&gt;=80,J26&lt;=84.999),(J26-80),IF(AND(J26&gt;=85,J26&lt;=89.999),(J26-85),IF(J26&gt;=90,0)))))</f>
        <v>0</v>
      </c>
      <c r="N26" s="29">
        <f t="shared" si="0"/>
        <v>0</v>
      </c>
      <c r="O26" s="30">
        <f>IF(AND(J26&gt;=70,J26&lt;=74.999),(N26+1),IF(AND(J26&gt;=75,J26&lt;=79.999),(N26+2),IF(AND(J26&gt;=80,J26&lt;=84.999),(N26+3),IF(AND(J26&gt;=85,J26&lt;=89.999),(N26+4),IF(J26&gt;=90,5)))))</f>
        <v>5</v>
      </c>
      <c r="P26" s="23">
        <f t="shared" si="1"/>
        <v>0.1020408163265306</v>
      </c>
      <c r="Q26" s="5"/>
    </row>
    <row r="27" spans="1:17" ht="157.5">
      <c r="A27" s="183"/>
      <c r="B27" s="85" t="s">
        <v>30</v>
      </c>
      <c r="C27" s="128" t="s">
        <v>12</v>
      </c>
      <c r="D27" s="129">
        <v>4</v>
      </c>
      <c r="E27" s="129"/>
      <c r="F27" s="129"/>
      <c r="G27" s="129"/>
      <c r="H27" s="129"/>
      <c r="I27" s="129"/>
      <c r="J27" s="41"/>
      <c r="K27" s="130"/>
      <c r="L27" s="130"/>
      <c r="M27" s="130"/>
      <c r="N27" s="130"/>
      <c r="O27" s="129"/>
      <c r="P27" s="129"/>
      <c r="Q27" s="11"/>
    </row>
    <row r="28" spans="1:17" ht="47.25">
      <c r="A28" s="183"/>
      <c r="B28" s="85" t="s">
        <v>31</v>
      </c>
      <c r="C28" s="194"/>
      <c r="D28" s="196">
        <v>2</v>
      </c>
      <c r="E28" s="196">
        <v>60</v>
      </c>
      <c r="F28" s="196">
        <v>70</v>
      </c>
      <c r="G28" s="196">
        <v>80</v>
      </c>
      <c r="H28" s="196">
        <v>90</v>
      </c>
      <c r="I28" s="196">
        <v>100</v>
      </c>
      <c r="J28" s="179">
        <v>100</v>
      </c>
      <c r="K28" s="87">
        <v>10</v>
      </c>
      <c r="L28" s="87">
        <v>1</v>
      </c>
      <c r="M28" s="88">
        <f>IF(AND(J28&gt;=60,J28&lt;=69.999),(J28-60),IF(AND(J28&gt;=70,J28&lt;=79.999),(J28-70),IF(AND(J28&gt;=80,J28&lt;=89.999),(J28-80),IF(AND(J28&gt;=90,J28&lt;=99.999),(J28-90),IF(J28&gt;=100,0)))))</f>
        <v>0</v>
      </c>
      <c r="N28" s="89">
        <f>(M28*L28)/K28</f>
        <v>0</v>
      </c>
      <c r="O28" s="90">
        <f>IF(AND(J28&gt;=60,J28&lt;=69.999),(N28+1),IF(AND(J28&gt;=70,J28&lt;=79.999),(N28+2),IF(AND(J28&gt;=80,J28&lt;=89.999),(N28+3),IF(AND(J28&gt;=90,J28&lt;=99.999),(N28+4),IF(J28&gt;=100,5)))))</f>
        <v>5</v>
      </c>
      <c r="P28" s="91">
        <f>(D28/98)*O28</f>
        <v>0.1020408163265306</v>
      </c>
      <c r="Q28" s="173"/>
    </row>
    <row r="29" spans="1:17" ht="158.25" thickBot="1">
      <c r="A29" s="183"/>
      <c r="B29" s="78" t="s">
        <v>32</v>
      </c>
      <c r="C29" s="195"/>
      <c r="D29" s="197"/>
      <c r="E29" s="197"/>
      <c r="F29" s="197"/>
      <c r="G29" s="197"/>
      <c r="H29" s="197"/>
      <c r="I29" s="197"/>
      <c r="J29" s="191"/>
      <c r="K29" s="92"/>
      <c r="L29" s="92"/>
      <c r="M29" s="92"/>
      <c r="N29" s="92"/>
      <c r="O29" s="143"/>
      <c r="P29" s="143"/>
      <c r="Q29" s="174"/>
    </row>
    <row r="30" spans="1:17" ht="142.5" thickBot="1">
      <c r="A30" s="184"/>
      <c r="B30" s="78" t="s">
        <v>33</v>
      </c>
      <c r="C30" s="79"/>
      <c r="D30" s="80">
        <v>2</v>
      </c>
      <c r="E30" s="142" t="s">
        <v>34</v>
      </c>
      <c r="F30" s="80">
        <v>40</v>
      </c>
      <c r="G30" s="80">
        <v>60</v>
      </c>
      <c r="H30" s="80">
        <v>80</v>
      </c>
      <c r="I30" s="142" t="s">
        <v>35</v>
      </c>
      <c r="J30" s="38">
        <v>0</v>
      </c>
      <c r="K30" s="81">
        <v>20</v>
      </c>
      <c r="L30" s="81">
        <v>1</v>
      </c>
      <c r="M30" s="144" t="b">
        <f>IF(AND(J30&gt;=20,J30&lt;=39.999),(J30-20),IF(AND(J30&gt;=40,J30&lt;=59.999),(J30-40),IF(AND(J30&gt;=60,J30&lt;=79.999),(J30-60),IF(AND(J30&gt;=80,J30&lt;=80.999),(J30-80),IF(J30&gt;=81,0)))))</f>
        <v>0</v>
      </c>
      <c r="N30" s="145">
        <f>(M30*L30)/K30</f>
        <v>0</v>
      </c>
      <c r="O30" s="94" t="b">
        <f>IF(AND(J30&gt;=20,J30&lt;=39.999),(N30+1),IF(AND(J30&gt;=40,J30&lt;=59.999),(N30+2),IF(AND(J30&gt;=60,J30&lt;=79.999),(N30+3),IF(AND(J30&gt;=80,J30&lt;=80.999),(N30+4),IF(J30&gt;=81,5)))))</f>
        <v>0</v>
      </c>
      <c r="P30" s="84">
        <f>(D30/98)*O30</f>
        <v>0</v>
      </c>
      <c r="Q30" s="5" t="s">
        <v>45</v>
      </c>
    </row>
    <row r="31" spans="1:17" ht="19.5" thickBot="1">
      <c r="A31" s="185" t="s">
        <v>36</v>
      </c>
      <c r="B31" s="186"/>
      <c r="C31" s="187"/>
      <c r="D31" s="5">
        <v>98</v>
      </c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23">
        <f>SUM(P8,P10,P11,P12,P16,P18,P20,P21,P22,P23,P24,P25,P26,P28)</f>
        <v>4.748251020408162</v>
      </c>
      <c r="Q31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8:H29"/>
    <mergeCell ref="I28:I29"/>
    <mergeCell ref="J16:J17"/>
    <mergeCell ref="Q16:Q17"/>
    <mergeCell ref="I18:I19"/>
    <mergeCell ref="J18:J19"/>
    <mergeCell ref="J28:J29"/>
    <mergeCell ref="Q28:Q29"/>
    <mergeCell ref="H16:H17"/>
    <mergeCell ref="I16:I17"/>
    <mergeCell ref="A31:C31"/>
    <mergeCell ref="E31:O31"/>
    <mergeCell ref="Q18:Q19"/>
    <mergeCell ref="A23:A25"/>
    <mergeCell ref="A26:A30"/>
    <mergeCell ref="C28:C29"/>
    <mergeCell ref="D28:D29"/>
    <mergeCell ref="E28:E29"/>
    <mergeCell ref="F28:F29"/>
    <mergeCell ref="G28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30"/>
  <sheetViews>
    <sheetView zoomScalePageLayoutView="0" workbookViewId="0" topLeftCell="A1">
      <selection activeCell="A2" sqref="A2:Q2"/>
    </sheetView>
  </sheetViews>
  <sheetFormatPr defaultColWidth="9.140625" defaultRowHeight="15"/>
  <sheetData>
    <row r="1" spans="1:17" ht="14.25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44" t="s">
        <v>10</v>
      </c>
      <c r="B8" s="45" t="s">
        <v>11</v>
      </c>
      <c r="C8" s="46" t="s">
        <v>12</v>
      </c>
      <c r="D8" s="47">
        <v>45</v>
      </c>
      <c r="E8" s="47">
        <v>20</v>
      </c>
      <c r="F8" s="47">
        <v>40</v>
      </c>
      <c r="G8" s="47">
        <v>60</v>
      </c>
      <c r="H8" s="47">
        <v>80</v>
      </c>
      <c r="I8" s="47">
        <v>100</v>
      </c>
      <c r="J8" s="38">
        <v>97.466</v>
      </c>
      <c r="K8" s="48">
        <v>20</v>
      </c>
      <c r="L8" s="48">
        <v>1</v>
      </c>
      <c r="M8" s="48">
        <f>IF(AND(J8&gt;=80,J8&lt;=99.999),(J8-80),IF(AND(J8&gt;=60,J8&lt;=79.999),(J8-60),IF(AND(J8&gt;=40,J8&lt;=59.999),(J8-40),IF(AND(J8&gt;=20,J8&lt;=39.999),(J8-20),IF(J8&gt;=100,0)))))</f>
        <v>17.465999999999994</v>
      </c>
      <c r="N8" s="49">
        <f>(M8*L8)/K8</f>
        <v>0.8732999999999997</v>
      </c>
      <c r="O8" s="50">
        <f>IF(AND(J8&gt;=80,J8&lt;=99.999),(N8+4),IF(AND(J8&gt;=60,J8&lt;=79.999),(N8+3),IF(AND(J8&gt;=40,J8&lt;=59.999),(N8+2),IF(AND(J8&gt;=20,J8&lt;=39.999),(N8+1),IF(J8&gt;=100,5)))))</f>
        <v>4.8732999999999995</v>
      </c>
      <c r="P8" s="51">
        <f>(D8/100)*O8</f>
        <v>2.1929849999999997</v>
      </c>
      <c r="Q8" s="5"/>
    </row>
    <row r="9" spans="1:17" ht="78.75">
      <c r="A9" s="6" t="s">
        <v>43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7">
        <f>(D10/100)*O10</f>
        <v>0.30425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31">
        <f>(D11/100)*O11</f>
        <v>0.3437500000000001</v>
      </c>
      <c r="Q11" s="5"/>
    </row>
    <row r="12" spans="1:17" ht="94.5">
      <c r="A12" s="15"/>
      <c r="B12" s="52" t="s">
        <v>53</v>
      </c>
      <c r="C12" s="208" t="s">
        <v>12</v>
      </c>
      <c r="D12" s="209">
        <v>4</v>
      </c>
      <c r="E12" s="209">
        <v>60</v>
      </c>
      <c r="F12" s="209">
        <v>70</v>
      </c>
      <c r="G12" s="209">
        <v>80</v>
      </c>
      <c r="H12" s="209">
        <v>90</v>
      </c>
      <c r="I12" s="209">
        <v>100</v>
      </c>
      <c r="J12" s="39">
        <v>98.274</v>
      </c>
      <c r="K12" s="53">
        <v>10</v>
      </c>
      <c r="L12" s="53">
        <v>1</v>
      </c>
      <c r="M12" s="54">
        <f>IF(AND(J12&gt;=80,J12&lt;=89.999),(J12-80),IF(AND(J12&gt;=60,J12&lt;=69.999),(J12-60),IF(AND(J12&gt;=70,J12&lt;=79.999),(J12-70),IF(AND(J12&gt;=90,J12&lt;=99.999),(J12-90),IF(J12&gt;=100,0)))))</f>
        <v>8.274000000000001</v>
      </c>
      <c r="N12" s="54">
        <f>(M12*L12)/K12</f>
        <v>0.8274000000000001</v>
      </c>
      <c r="O12" s="55">
        <f>IF(AND(J12&gt;=80,J12&lt;=89.999),(N12+3),IF(AND(J12&gt;=60,J12&lt;=69.999),(N12+1),IF(AND(J12&gt;=70,J12&lt;=79.999),(N12+2),IF(AND(J8&gt;=90,J8&lt;=99.999),(4+N12),IF(J8&gt;=100,5)))))</f>
        <v>4.8274</v>
      </c>
      <c r="P12" s="56">
        <f>(D12/100)*O12</f>
        <v>0.193096</v>
      </c>
      <c r="Q12" s="172"/>
    </row>
    <row r="13" spans="1:17" ht="19.5" thickBot="1">
      <c r="A13" s="6"/>
      <c r="B13" s="45" t="s">
        <v>13</v>
      </c>
      <c r="C13" s="205"/>
      <c r="D13" s="207"/>
      <c r="E13" s="207"/>
      <c r="F13" s="207"/>
      <c r="G13" s="207"/>
      <c r="H13" s="207"/>
      <c r="I13" s="207"/>
      <c r="J13" s="40"/>
      <c r="K13" s="57"/>
      <c r="L13" s="57"/>
      <c r="M13" s="57"/>
      <c r="N13" s="57"/>
      <c r="O13" s="58"/>
      <c r="P13" s="59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2.1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0.10000000000000009</v>
      </c>
      <c r="N16" s="26">
        <f>(M16*L16)/K16</f>
        <v>0.10000000000000009</v>
      </c>
      <c r="O16" s="37">
        <f>IF(AND(J16&gt;=1,J16&lt;=1.999),(N16+1),IF(AND(J16&gt;=2,J16&lt;=2.999),(N16+2),IF(AND(J16&gt;=3,J16&lt;=3.999),(N16+3),IF(AND(J16&gt;=4,J16&lt;=4.999),(N16+4),IF(J16&gt;=5,5)))))</f>
        <v>2.1</v>
      </c>
      <c r="P16" s="27">
        <f>(D16/100)*O16</f>
        <v>0.042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7">
        <f>(D18/100)*O18</f>
        <v>0.1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8"/>
      <c r="B20" s="45" t="s">
        <v>21</v>
      </c>
      <c r="C20" s="46" t="s">
        <v>22</v>
      </c>
      <c r="D20" s="47">
        <v>4</v>
      </c>
      <c r="E20" s="60" t="s">
        <v>23</v>
      </c>
      <c r="F20" s="47">
        <v>81</v>
      </c>
      <c r="G20" s="47">
        <v>86</v>
      </c>
      <c r="H20" s="47">
        <v>91</v>
      </c>
      <c r="I20" s="60" t="s">
        <v>24</v>
      </c>
      <c r="J20" s="42">
        <v>95</v>
      </c>
      <c r="K20" s="48">
        <v>5</v>
      </c>
      <c r="L20" s="48">
        <v>1</v>
      </c>
      <c r="M20" s="61">
        <f>IF(AND(J20&gt;=60,J20&lt;=80.999),(J20-80),IF(AND(J20&gt;=81,J20&lt;=85.999),(J20-81),IF(AND(J20&gt;=86,J20&lt;=90.999),(J20-86),IF(AND(J20&gt;=91,J20&lt;=95.999),(J20-91),IF(J20&gt;=96,0)))))</f>
        <v>4</v>
      </c>
      <c r="N20" s="54">
        <f aca="true" t="shared" si="0" ref="N20:N25">(M20*L20)/K20</f>
        <v>0.8</v>
      </c>
      <c r="O20" s="62">
        <f>IF(AND(J20&gt;=60,J20&lt;=80.999),(N20+1),IF(AND(J20&gt;=81,J20&lt;=85.999),(N20+2),IF(AND(J20&gt;=86,J20&lt;=90.999),(N20+3),IF(AND(J20&gt;=91,J20&lt;=95.999),(N20+4),IF(J20&gt;=96,5)))))</f>
        <v>4.8</v>
      </c>
      <c r="P20" s="56">
        <f aca="true" t="shared" si="1" ref="P20:P25">(D20/100)*O20</f>
        <v>0.192</v>
      </c>
      <c r="Q20" s="5"/>
    </row>
    <row r="21" spans="1:17" ht="95.25" thickBot="1">
      <c r="A21" s="6" t="s">
        <v>58</v>
      </c>
      <c r="B21" s="3" t="s">
        <v>54</v>
      </c>
      <c r="C21" s="4" t="s">
        <v>22</v>
      </c>
      <c r="D21" s="5">
        <v>6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4.721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0.22100000000000009</v>
      </c>
      <c r="N21" s="29">
        <f>(M21*L21)/K21</f>
        <v>0.8840000000000003</v>
      </c>
      <c r="O21" s="30">
        <f>IF(AND(J21&gt;=4,J21&lt;=4.249),(N21+1),IF(AND(J21&gt;=4.25,J21&lt;=4.499),(N21+2),IF(AND(J21&gt;=4.5,J21&lt;=4.749),(N21+3),IF(AND(J21&gt;=4.75,J21&lt;=4.999),(N21+4),IF(J21&gt;=5,5)))))</f>
        <v>3.8840000000000003</v>
      </c>
      <c r="P21" s="31">
        <f>(D21/100)*O21</f>
        <v>0.23304000000000002</v>
      </c>
      <c r="Q21" s="5"/>
    </row>
    <row r="22" spans="1:17" ht="111" thickBot="1">
      <c r="A22" s="7"/>
      <c r="B22" s="45" t="s">
        <v>55</v>
      </c>
      <c r="C22" s="46" t="s">
        <v>12</v>
      </c>
      <c r="D22" s="47">
        <v>5</v>
      </c>
      <c r="E22" s="47">
        <v>60</v>
      </c>
      <c r="F22" s="47">
        <v>70</v>
      </c>
      <c r="G22" s="47">
        <v>80</v>
      </c>
      <c r="H22" s="47">
        <v>90</v>
      </c>
      <c r="I22" s="47">
        <v>100</v>
      </c>
      <c r="J22" s="38">
        <v>99.021</v>
      </c>
      <c r="K22" s="48">
        <v>10</v>
      </c>
      <c r="L22" s="48">
        <v>1</v>
      </c>
      <c r="M22" s="63">
        <f>IF(AND(J22&gt;=60,J22&lt;=69.999),(J22-60),IF(AND(J22&gt;=70,J22&lt;=79.999),(J22-70),IF(AND(J22&gt;=80,J22&lt;=89.999),(J22-80),IF(AND(J22&gt;=90,J22&lt;=99.999),(J22-90),IF(J22&gt;=100,0)))))</f>
        <v>9.021</v>
      </c>
      <c r="N22" s="64">
        <f>(M22*L22)/K22</f>
        <v>0.9021000000000001</v>
      </c>
      <c r="O22" s="65">
        <f>IF(AND(J22&gt;=60,J22&lt;=69.999),(N22+1),IF(AND(J22&gt;=70,J22&lt;=79.999),(N22+2),IF(AND(J22&gt;=80,J22&lt;=89.999),(N22+3),IF(AND(J22&gt;=90,J22&lt;=99.999),(N22+4),IF(J22&gt;=100,5)))))</f>
        <v>4.9021</v>
      </c>
      <c r="P22" s="66">
        <f>(D22/100)*O22</f>
        <v>0.24510500000000002</v>
      </c>
      <c r="Q22" s="5"/>
    </row>
    <row r="23" spans="1:17" ht="48" thickBot="1">
      <c r="A23" s="183"/>
      <c r="B23" s="3" t="s">
        <v>56</v>
      </c>
      <c r="C23" s="4" t="s">
        <v>22</v>
      </c>
      <c r="D23" s="5">
        <v>5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31">
        <f t="shared" si="1"/>
        <v>0.19435000000000002</v>
      </c>
      <c r="Q23" s="5"/>
    </row>
    <row r="24" spans="1:17" ht="111" thickBot="1">
      <c r="A24" s="184"/>
      <c r="B24" s="45" t="s">
        <v>57</v>
      </c>
      <c r="C24" s="46" t="s">
        <v>22</v>
      </c>
      <c r="D24" s="47">
        <v>4</v>
      </c>
      <c r="E24" s="60" t="s">
        <v>25</v>
      </c>
      <c r="F24" s="47">
        <v>60</v>
      </c>
      <c r="G24" s="47">
        <v>70</v>
      </c>
      <c r="H24" s="47">
        <v>80</v>
      </c>
      <c r="I24" s="60" t="s">
        <v>26</v>
      </c>
      <c r="J24" s="38">
        <v>92</v>
      </c>
      <c r="K24" s="48">
        <v>10</v>
      </c>
      <c r="L24" s="48">
        <v>1</v>
      </c>
      <c r="M24" s="63">
        <f>IF(AND(J24&gt;=50,J24&lt;=59.999),(J24-60),IF(AND(J24&gt;=60,J24&lt;=69.999),(J24-60),IF(AND(J24&gt;=70,J24&lt;=79.999),(J24-70),IF(AND(J24&gt;=80,J24&lt;=89.999),(J24-80),IF(J24&gt;=90,0)))))</f>
        <v>0</v>
      </c>
      <c r="N24" s="64">
        <f t="shared" si="0"/>
        <v>0</v>
      </c>
      <c r="O24" s="65">
        <f>IF(AND(J24&gt;=50,J24&lt;=59.999),(N24+1),IF(AND(J24&gt;=60,J24&lt;=69.999),(N24+2),IF(AND(J24&gt;=70,J24&lt;=79.999),(N24+3),IF(AND(J24&gt;=80,J24&lt;=89.999),(N24+4),IF(J24&gt;=90,5)))))</f>
        <v>5</v>
      </c>
      <c r="P24" s="66">
        <f t="shared" si="1"/>
        <v>0.2</v>
      </c>
      <c r="Q24" s="5"/>
    </row>
    <row r="25" spans="1:17" ht="95.25" thickBot="1">
      <c r="A25" s="192" t="s">
        <v>29</v>
      </c>
      <c r="B25" s="3" t="s">
        <v>64</v>
      </c>
      <c r="C25" s="4" t="s">
        <v>12</v>
      </c>
      <c r="D25" s="5">
        <v>5</v>
      </c>
      <c r="E25" s="5">
        <v>70</v>
      </c>
      <c r="F25" s="5">
        <v>75</v>
      </c>
      <c r="G25" s="5">
        <v>80</v>
      </c>
      <c r="H25" s="5">
        <v>85</v>
      </c>
      <c r="I25" s="5">
        <v>90</v>
      </c>
      <c r="J25" s="38">
        <v>95.411</v>
      </c>
      <c r="K25" s="18">
        <v>5</v>
      </c>
      <c r="L25" s="18">
        <v>1</v>
      </c>
      <c r="M25" s="28">
        <f>IF(AND(J25&gt;=70,J25&lt;=74.999),(J25-70),IF(AND(J25&gt;=75,J25&lt;=79.999),(J25-75),IF(AND(J25&gt;=80,J25&lt;=84.999),(J25-80),IF(AND(J25&gt;=85,J25&lt;=89.999),(J25-85),IF(J25&gt;=90,0)))))</f>
        <v>0</v>
      </c>
      <c r="N25" s="29">
        <f t="shared" si="0"/>
        <v>0</v>
      </c>
      <c r="O25" s="30">
        <f>IF(AND(J25&gt;=70,J25&lt;=74.999),(N25+1),IF(AND(J25&gt;=75,J25&lt;=79.999),(N25+2),IF(AND(J25&gt;=80,J25&lt;=84.999),(N25+3),IF(AND(J25&gt;=85,J25&lt;=89.999),(N25+4),IF(J25&gt;=90,5)))))</f>
        <v>5</v>
      </c>
      <c r="P25" s="31">
        <f t="shared" si="1"/>
        <v>0.25</v>
      </c>
      <c r="Q25" s="5"/>
    </row>
    <row r="26" spans="1:17" ht="157.5">
      <c r="A26" s="183"/>
      <c r="B26" s="52" t="s">
        <v>30</v>
      </c>
      <c r="C26" s="67" t="s">
        <v>12</v>
      </c>
      <c r="D26" s="68">
        <v>4</v>
      </c>
      <c r="E26" s="68"/>
      <c r="F26" s="68"/>
      <c r="G26" s="68"/>
      <c r="H26" s="68"/>
      <c r="I26" s="68"/>
      <c r="J26" s="41"/>
      <c r="K26" s="69"/>
      <c r="L26" s="69"/>
      <c r="M26" s="69"/>
      <c r="N26" s="69"/>
      <c r="O26" s="68"/>
      <c r="P26" s="68"/>
      <c r="Q26" s="11"/>
    </row>
    <row r="27" spans="1:17" ht="47.25">
      <c r="A27" s="183"/>
      <c r="B27" s="52" t="s">
        <v>31</v>
      </c>
      <c r="C27" s="204"/>
      <c r="D27" s="206">
        <v>2</v>
      </c>
      <c r="E27" s="206">
        <v>60</v>
      </c>
      <c r="F27" s="206">
        <v>70</v>
      </c>
      <c r="G27" s="206">
        <v>80</v>
      </c>
      <c r="H27" s="206">
        <v>90</v>
      </c>
      <c r="I27" s="206">
        <v>100</v>
      </c>
      <c r="J27" s="179">
        <v>100</v>
      </c>
      <c r="K27" s="70">
        <v>10</v>
      </c>
      <c r="L27" s="70">
        <v>1</v>
      </c>
      <c r="M27" s="61">
        <f>IF(AND(J27&gt;=60,J27&lt;=69.999),(J27-60),IF(AND(J27&gt;=70,J27&lt;=79.999),(J27-70),IF(AND(J27&gt;=80,J27&lt;=89.999),(J27-80),IF(AND(J27&gt;=90,J27&lt;=99.999),(J27-90),IF(J27&gt;=100,0)))))</f>
        <v>0</v>
      </c>
      <c r="N27" s="54">
        <f>(M27*L27)/K27</f>
        <v>0</v>
      </c>
      <c r="O27" s="62">
        <f>IF(AND(J27&gt;=60,J27&lt;=69.999),(N27+1),IF(AND(J27&gt;=70,J27&lt;=79.999),(N27+2),IF(AND(J27&gt;=80,J27&lt;=89.999),(N27+3),IF(AND(J27&gt;=90,J27&lt;=99.999),(N27+4),IF(J27&gt;=100,5)))))</f>
        <v>5</v>
      </c>
      <c r="P27" s="56">
        <f>(D27/100)*O27</f>
        <v>0.1</v>
      </c>
      <c r="Q27" s="173"/>
    </row>
    <row r="28" spans="1:17" ht="158.25" thickBot="1">
      <c r="A28" s="183"/>
      <c r="B28" s="45" t="s">
        <v>32</v>
      </c>
      <c r="C28" s="205"/>
      <c r="D28" s="207"/>
      <c r="E28" s="207"/>
      <c r="F28" s="207"/>
      <c r="G28" s="207"/>
      <c r="H28" s="207"/>
      <c r="I28" s="207"/>
      <c r="J28" s="191"/>
      <c r="K28" s="57"/>
      <c r="L28" s="57"/>
      <c r="M28" s="57"/>
      <c r="N28" s="57"/>
      <c r="O28" s="71"/>
      <c r="P28" s="71"/>
      <c r="Q28" s="174"/>
    </row>
    <row r="29" spans="1:17" ht="142.5" thickBot="1">
      <c r="A29" s="184"/>
      <c r="B29" s="45" t="s">
        <v>33</v>
      </c>
      <c r="C29" s="46"/>
      <c r="D29" s="47">
        <v>2</v>
      </c>
      <c r="E29" s="60" t="s">
        <v>34</v>
      </c>
      <c r="F29" s="47">
        <v>40</v>
      </c>
      <c r="G29" s="47">
        <v>60</v>
      </c>
      <c r="H29" s="47">
        <v>80</v>
      </c>
      <c r="I29" s="60" t="s">
        <v>35</v>
      </c>
      <c r="J29" s="38">
        <v>67</v>
      </c>
      <c r="K29" s="48">
        <v>20</v>
      </c>
      <c r="L29" s="48">
        <v>1</v>
      </c>
      <c r="M29" s="72">
        <f>IF(AND(J29&gt;=20,J29&lt;=39.999),(J29-20),IF(AND(J29&gt;=40,J29&lt;=59.999),(J29-40),IF(AND(J29&gt;=60,J29&lt;=79.999),(J29-60),IF(AND(J29&gt;=80,J29&lt;=80.999),(J29-80),IF(J29&gt;=81,0)))))</f>
        <v>7</v>
      </c>
      <c r="N29" s="73">
        <f>(M29*L29)/K29</f>
        <v>0.35</v>
      </c>
      <c r="O29" s="55">
        <f>IF(AND(J29&gt;=20,J29&lt;=39.999),(N29+1),IF(AND(J29&gt;=40,J29&lt;=59.999),(N29+2),IF(AND(J29&gt;=60,J29&lt;=79.999),(N29+3),IF(AND(J29&gt;=80,J29&lt;=80.999),(N29+4),IF(J29&gt;=81,5)))))</f>
        <v>3.35</v>
      </c>
      <c r="P29" s="74">
        <f>(D29/100)*O29</f>
        <v>0.067</v>
      </c>
      <c r="Q29" s="5"/>
    </row>
    <row r="30" spans="1:17" ht="19.5" thickBot="1">
      <c r="A30" s="185" t="s">
        <v>36</v>
      </c>
      <c r="B30" s="186"/>
      <c r="C30" s="187"/>
      <c r="D30" s="5">
        <v>100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146">
        <f>SUM(P8,P10,P11,P12,P16,P18,P20,P21,P22,P23,P24,P25,P27,P29)</f>
        <v>4.657576</v>
      </c>
      <c r="Q30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7:H28"/>
    <mergeCell ref="I27:I28"/>
    <mergeCell ref="J16:J17"/>
    <mergeCell ref="Q16:Q17"/>
    <mergeCell ref="I18:I19"/>
    <mergeCell ref="J18:J19"/>
    <mergeCell ref="J27:J28"/>
    <mergeCell ref="Q27:Q28"/>
    <mergeCell ref="H16:H17"/>
    <mergeCell ref="I16:I17"/>
    <mergeCell ref="A30:C30"/>
    <mergeCell ref="E30:O30"/>
    <mergeCell ref="Q18:Q19"/>
    <mergeCell ref="A23:A24"/>
    <mergeCell ref="A25:A29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30"/>
  <sheetViews>
    <sheetView zoomScalePageLayoutView="0" workbookViewId="0" topLeftCell="A1">
      <selection activeCell="P30" sqref="P30"/>
    </sheetView>
  </sheetViews>
  <sheetFormatPr defaultColWidth="9.140625" defaultRowHeight="15"/>
  <sheetData>
    <row r="1" spans="1:17" ht="14.25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98" t="s">
        <v>10</v>
      </c>
      <c r="B8" s="99" t="s">
        <v>11</v>
      </c>
      <c r="C8" s="100" t="s">
        <v>12</v>
      </c>
      <c r="D8" s="101">
        <v>45</v>
      </c>
      <c r="E8" s="101">
        <v>20</v>
      </c>
      <c r="F8" s="101">
        <v>40</v>
      </c>
      <c r="G8" s="101">
        <v>60</v>
      </c>
      <c r="H8" s="101">
        <v>80</v>
      </c>
      <c r="I8" s="101">
        <v>100</v>
      </c>
      <c r="J8" s="38">
        <v>97.466</v>
      </c>
      <c r="K8" s="102">
        <v>20</v>
      </c>
      <c r="L8" s="102">
        <v>1</v>
      </c>
      <c r="M8" s="102">
        <f>IF(AND(J8&gt;=80,J8&lt;=99.999),(J8-80),IF(AND(J8&gt;=60,J8&lt;=79.999),(J8-60),IF(AND(J8&gt;=40,J8&lt;=59.999),(J8-40),IF(AND(J8&gt;=20,J8&lt;=39.999),(J8-20),IF(J8&gt;=100,0)))))</f>
        <v>17.465999999999994</v>
      </c>
      <c r="N8" s="103">
        <f>(M8*L8)/K8</f>
        <v>0.8732999999999997</v>
      </c>
      <c r="O8" s="104">
        <f>IF(AND(J8&gt;=80,J8&lt;=99.999),(N8+4),IF(AND(J8&gt;=60,J8&lt;=79.999),(N8+3),IF(AND(J8&gt;=40,J8&lt;=59.999),(N8+2),IF(AND(J8&gt;=20,J8&lt;=39.999),(N8+1),IF(J8&gt;=100,5)))))</f>
        <v>4.8732999999999995</v>
      </c>
      <c r="P8" s="105">
        <f>(D8/98)*O8</f>
        <v>2.237739795918367</v>
      </c>
      <c r="Q8" s="5"/>
    </row>
    <row r="9" spans="1:17" ht="78.75">
      <c r="A9" s="75" t="s">
        <v>60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3">
        <f>(D10/98)*O10</f>
        <v>0.31045918367346936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23">
        <f>(D11/98)*O11</f>
        <v>0.350765306122449</v>
      </c>
      <c r="Q11" s="5"/>
    </row>
    <row r="12" spans="1:17" ht="94.5">
      <c r="A12" s="15"/>
      <c r="B12" s="106" t="s">
        <v>61</v>
      </c>
      <c r="C12" s="165" t="s">
        <v>12</v>
      </c>
      <c r="D12" s="167">
        <v>4</v>
      </c>
      <c r="E12" s="167">
        <v>60</v>
      </c>
      <c r="F12" s="167">
        <v>70</v>
      </c>
      <c r="G12" s="167">
        <v>80</v>
      </c>
      <c r="H12" s="167">
        <v>90</v>
      </c>
      <c r="I12" s="167">
        <v>100</v>
      </c>
      <c r="J12" s="39">
        <v>98.274</v>
      </c>
      <c r="K12" s="107">
        <v>10</v>
      </c>
      <c r="L12" s="107">
        <v>1</v>
      </c>
      <c r="M12" s="108">
        <f>IF(AND(J12&gt;=80,J12&lt;=89.999),(J12-80),IF(AND(J12&gt;=60,J12&lt;=69.999),(J12-60),IF(AND(J12&gt;=70,J12&lt;=79.999),(J12-70),IF(AND(J12&gt;=90,J12&lt;=99.999),(J12-90),IF(J12&gt;=100,0)))))</f>
        <v>8.274000000000001</v>
      </c>
      <c r="N12" s="108">
        <f>(M12*L12)/K12</f>
        <v>0.8274000000000001</v>
      </c>
      <c r="O12" s="109">
        <f>IF(AND(J12&gt;=80,J12&lt;=89.999),(N12+3),IF(AND(J12&gt;=60,J12&lt;=69.999),(N12+1),IF(AND(J12&gt;=70,J12&lt;=79.999),(N12+2),IF(AND(J8&gt;=90,J8&lt;=99.999),(4+N12),IF(J8&gt;=100,5)))))</f>
        <v>4.8274</v>
      </c>
      <c r="P12" s="110">
        <f>(D12/98)*O12</f>
        <v>0.19703673469387753</v>
      </c>
      <c r="Q12" s="172"/>
    </row>
    <row r="13" spans="1:17" ht="19.5" thickBot="1">
      <c r="A13" s="6"/>
      <c r="B13" s="99" t="s">
        <v>13</v>
      </c>
      <c r="C13" s="166"/>
      <c r="D13" s="168"/>
      <c r="E13" s="168"/>
      <c r="F13" s="168"/>
      <c r="G13" s="168"/>
      <c r="H13" s="168"/>
      <c r="I13" s="168"/>
      <c r="J13" s="40"/>
      <c r="K13" s="111"/>
      <c r="L13" s="111"/>
      <c r="M13" s="111"/>
      <c r="N13" s="111"/>
      <c r="O13" s="112"/>
      <c r="P13" s="113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5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</v>
      </c>
      <c r="N16" s="26">
        <f>(M16*L16)/K16</f>
        <v>0</v>
      </c>
      <c r="O16" s="37">
        <f>IF(AND(J16&gt;=1,J16&lt;=1.999),(N16+1),IF(AND(J16&gt;=2,J16&lt;=2.999),(N16+2),IF(AND(J16&gt;=3,J16&lt;=3.999),(N16+3),IF(AND(J16&gt;=4,J16&lt;=4.999),(N16+4),IF(J16&gt;=5,5)))))</f>
        <v>5</v>
      </c>
      <c r="P16" s="27">
        <f>(D16/98)*O16</f>
        <v>0.1020408163265306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5">
        <f>(D18/98)*O18</f>
        <v>0.1020408163265306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7"/>
      <c r="B20" s="99" t="s">
        <v>21</v>
      </c>
      <c r="C20" s="100" t="s">
        <v>22</v>
      </c>
      <c r="D20" s="101">
        <v>4</v>
      </c>
      <c r="E20" s="114" t="s">
        <v>23</v>
      </c>
      <c r="F20" s="101">
        <v>81</v>
      </c>
      <c r="G20" s="101">
        <v>86</v>
      </c>
      <c r="H20" s="101">
        <v>91</v>
      </c>
      <c r="I20" s="114" t="s">
        <v>24</v>
      </c>
      <c r="J20" s="42">
        <v>95</v>
      </c>
      <c r="K20" s="102">
        <v>5</v>
      </c>
      <c r="L20" s="102">
        <v>1</v>
      </c>
      <c r="M20" s="115">
        <f>IF(AND(J20&gt;=60,J20&lt;=80.999),(J20-80),IF(AND(J20&gt;=81,J20&lt;=85.999),(J20-81),IF(AND(J20&gt;=86,J20&lt;=90.999),(J20-86),IF(AND(J20&gt;=91,J20&lt;=95.999),(J20-91),IF(J20&gt;=96,0)))))</f>
        <v>4</v>
      </c>
      <c r="N20" s="108">
        <f aca="true" t="shared" si="0" ref="N20:N25">(M20*L20)/K20</f>
        <v>0.8</v>
      </c>
      <c r="O20" s="116">
        <f>IF(AND(J20&gt;=60,J20&lt;=80.999),(N20+1),IF(AND(J20&gt;=81,J20&lt;=85.999),(N20+2),IF(AND(J20&gt;=86,J20&lt;=90.999),(N20+3),IF(AND(J20&gt;=91,J20&lt;=95.999),(N20+4),IF(J20&gt;=96,5)))))</f>
        <v>4.8</v>
      </c>
      <c r="P20" s="105">
        <f aca="true" t="shared" si="1" ref="P20:P25">(D20/98)*O20</f>
        <v>0.19591836734693877</v>
      </c>
      <c r="Q20" s="5"/>
    </row>
    <row r="21" spans="1:17" ht="95.25" thickBot="1">
      <c r="A21" s="76" t="s">
        <v>58</v>
      </c>
      <c r="B21" s="3" t="s">
        <v>54</v>
      </c>
      <c r="C21" s="4" t="s">
        <v>22</v>
      </c>
      <c r="D21" s="5">
        <v>6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4.75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</v>
      </c>
      <c r="N21" s="29">
        <f>(M21*L21)/K21</f>
        <v>0</v>
      </c>
      <c r="O21" s="30">
        <f>IF(AND(J21&gt;=4,J21&lt;=4.249),(N21+1),IF(AND(J21&gt;=4.25,J21&lt;=4.499),(N21+2),IF(AND(J21&gt;=4.5,J21&lt;=4.749),(N21+3),IF(AND(J21&gt;=4.75,J21&lt;=4.999),(N21+4),IF(J21&gt;=5,5)))))</f>
        <v>4</v>
      </c>
      <c r="P21" s="23">
        <f>(D21/98)*O21</f>
        <v>0.24489795918367346</v>
      </c>
      <c r="Q21" s="5"/>
    </row>
    <row r="22" spans="1:17" ht="111" thickBot="1">
      <c r="A22" s="7"/>
      <c r="B22" s="99" t="s">
        <v>55</v>
      </c>
      <c r="C22" s="100" t="s">
        <v>12</v>
      </c>
      <c r="D22" s="101">
        <v>5</v>
      </c>
      <c r="E22" s="101">
        <v>60</v>
      </c>
      <c r="F22" s="101">
        <v>70</v>
      </c>
      <c r="G22" s="101">
        <v>80</v>
      </c>
      <c r="H22" s="101">
        <v>90</v>
      </c>
      <c r="I22" s="101">
        <v>100</v>
      </c>
      <c r="J22" s="38">
        <v>99.021</v>
      </c>
      <c r="K22" s="102">
        <v>10</v>
      </c>
      <c r="L22" s="102">
        <v>1</v>
      </c>
      <c r="M22" s="117">
        <f>IF(AND(J22&gt;=60,J22&lt;=69.999),(J22-60),IF(AND(J22&gt;=70,J22&lt;=79.999),(J22-70),IF(AND(J22&gt;=80,J22&lt;=89.999),(J22-80),IF(AND(J22&gt;=90,J22&lt;=99.999),(J22-90),IF(J22&gt;=100,0)))))</f>
        <v>9.021</v>
      </c>
      <c r="N22" s="118">
        <f>(M22*L22)/K22</f>
        <v>0.9021000000000001</v>
      </c>
      <c r="O22" s="119">
        <f>IF(AND(J22&gt;=60,J22&lt;=69.999),(N22+1),IF(AND(J22&gt;=70,J22&lt;=79.999),(N22+2),IF(AND(J22&gt;=80,J22&lt;=89.999),(N22+3),IF(AND(J22&gt;=90,J22&lt;=99.999),(N22+4),IF(J22&gt;=100,5)))))</f>
        <v>4.9021</v>
      </c>
      <c r="P22" s="105">
        <f>(D22/98)*O22</f>
        <v>0.25010714285714286</v>
      </c>
      <c r="Q22" s="5"/>
    </row>
    <row r="23" spans="1:17" ht="48" thickBot="1">
      <c r="A23" s="183"/>
      <c r="B23" s="3" t="s">
        <v>56</v>
      </c>
      <c r="C23" s="4" t="s">
        <v>22</v>
      </c>
      <c r="D23" s="5">
        <v>5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23">
        <f t="shared" si="1"/>
        <v>0.19831632653061226</v>
      </c>
      <c r="Q23" s="5"/>
    </row>
    <row r="24" spans="1:17" ht="111" thickBot="1">
      <c r="A24" s="184"/>
      <c r="B24" s="99" t="s">
        <v>57</v>
      </c>
      <c r="C24" s="100" t="s">
        <v>22</v>
      </c>
      <c r="D24" s="101">
        <v>4</v>
      </c>
      <c r="E24" s="114" t="s">
        <v>25</v>
      </c>
      <c r="F24" s="101">
        <v>60</v>
      </c>
      <c r="G24" s="101">
        <v>70</v>
      </c>
      <c r="H24" s="101">
        <v>80</v>
      </c>
      <c r="I24" s="114" t="s">
        <v>26</v>
      </c>
      <c r="J24" s="38">
        <v>92</v>
      </c>
      <c r="K24" s="102">
        <v>10</v>
      </c>
      <c r="L24" s="102">
        <v>1</v>
      </c>
      <c r="M24" s="117">
        <f>IF(AND(J24&gt;=50,J24&lt;=59.999),(J24-60),IF(AND(J24&gt;=60,J24&lt;=69.999),(J24-60),IF(AND(J24&gt;=70,J24&lt;=79.999),(J24-70),IF(AND(J24&gt;=80,J24&lt;=89.999),(J24-80),IF(J24&gt;=90,0)))))</f>
        <v>0</v>
      </c>
      <c r="N24" s="118">
        <f t="shared" si="0"/>
        <v>0</v>
      </c>
      <c r="O24" s="119">
        <f>IF(AND(J24&gt;=50,J24&lt;=59.999),(N24+1),IF(AND(J24&gt;=60,J24&lt;=69.999),(N24+2),IF(AND(J24&gt;=70,J24&lt;=79.999),(N24+3),IF(AND(J24&gt;=80,J24&lt;=89.999),(N24+4),IF(J24&gt;=90,5)))))</f>
        <v>5</v>
      </c>
      <c r="P24" s="105">
        <f t="shared" si="1"/>
        <v>0.2040816326530612</v>
      </c>
      <c r="Q24" s="5"/>
    </row>
    <row r="25" spans="1:17" ht="95.25" thickBot="1">
      <c r="A25" s="192" t="s">
        <v>29</v>
      </c>
      <c r="B25" s="3" t="s">
        <v>64</v>
      </c>
      <c r="C25" s="4" t="s">
        <v>12</v>
      </c>
      <c r="D25" s="5">
        <v>5</v>
      </c>
      <c r="E25" s="5">
        <v>70</v>
      </c>
      <c r="F25" s="5">
        <v>75</v>
      </c>
      <c r="G25" s="5">
        <v>80</v>
      </c>
      <c r="H25" s="5">
        <v>85</v>
      </c>
      <c r="I25" s="5">
        <v>90</v>
      </c>
      <c r="J25" s="38">
        <v>95.411</v>
      </c>
      <c r="K25" s="18">
        <v>5</v>
      </c>
      <c r="L25" s="18">
        <v>1</v>
      </c>
      <c r="M25" s="28">
        <f>IF(AND(J25&gt;=70,J25&lt;=74.999),(J25-70),IF(AND(J25&gt;=75,J25&lt;=79.999),(J25-75),IF(AND(J25&gt;=80,J25&lt;=84.999),(J25-80),IF(AND(J25&gt;=85,J25&lt;=89.999),(J25-85),IF(J25&gt;=90,0)))))</f>
        <v>0</v>
      </c>
      <c r="N25" s="29">
        <f t="shared" si="0"/>
        <v>0</v>
      </c>
      <c r="O25" s="30">
        <f>IF(AND(J25&gt;=70,J25&lt;=74.999),(N25+1),IF(AND(J25&gt;=75,J25&lt;=79.999),(N25+2),IF(AND(J25&gt;=80,J25&lt;=84.999),(N25+3),IF(AND(J25&gt;=85,J25&lt;=89.999),(N25+4),IF(J25&gt;=90,5)))))</f>
        <v>5</v>
      </c>
      <c r="P25" s="23">
        <f t="shared" si="1"/>
        <v>0.25510204081632654</v>
      </c>
      <c r="Q25" s="5"/>
    </row>
    <row r="26" spans="1:17" ht="157.5">
      <c r="A26" s="183"/>
      <c r="B26" s="106" t="s">
        <v>30</v>
      </c>
      <c r="C26" s="120" t="s">
        <v>12</v>
      </c>
      <c r="D26" s="121">
        <v>4</v>
      </c>
      <c r="E26" s="121"/>
      <c r="F26" s="121"/>
      <c r="G26" s="121"/>
      <c r="H26" s="121"/>
      <c r="I26" s="121"/>
      <c r="J26" s="41"/>
      <c r="K26" s="122"/>
      <c r="L26" s="122"/>
      <c r="M26" s="122"/>
      <c r="N26" s="122"/>
      <c r="O26" s="121"/>
      <c r="P26" s="121"/>
      <c r="Q26" s="11"/>
    </row>
    <row r="27" spans="1:17" ht="47.25">
      <c r="A27" s="183"/>
      <c r="B27" s="106" t="s">
        <v>31</v>
      </c>
      <c r="C27" s="210"/>
      <c r="D27" s="211">
        <v>2</v>
      </c>
      <c r="E27" s="211">
        <v>60</v>
      </c>
      <c r="F27" s="211">
        <v>70</v>
      </c>
      <c r="G27" s="211">
        <v>80</v>
      </c>
      <c r="H27" s="211">
        <v>90</v>
      </c>
      <c r="I27" s="211">
        <v>100</v>
      </c>
      <c r="J27" s="179">
        <v>100</v>
      </c>
      <c r="K27" s="123">
        <v>10</v>
      </c>
      <c r="L27" s="123">
        <v>1</v>
      </c>
      <c r="M27" s="115">
        <f>IF(AND(J27&gt;=60,J27&lt;=69.999),(J27-60),IF(AND(J27&gt;=70,J27&lt;=79.999),(J27-70),IF(AND(J27&gt;=80,J27&lt;=89.999),(J27-80),IF(AND(J27&gt;=90,J27&lt;=99.999),(J27-90),IF(J27&gt;=100,0)))))</f>
        <v>0</v>
      </c>
      <c r="N27" s="108">
        <f>(M27*L27)/K27</f>
        <v>0</v>
      </c>
      <c r="O27" s="116">
        <f>IF(AND(J27&gt;=60,J27&lt;=69.999),(N27+1),IF(AND(J27&gt;=70,J27&lt;=79.999),(N27+2),IF(AND(J27&gt;=80,J27&lt;=89.999),(N27+3),IF(AND(J27&gt;=90,J27&lt;=99.999),(N27+4),IF(J27&gt;=100,5)))))</f>
        <v>5</v>
      </c>
      <c r="P27" s="110">
        <f>(D27/98)*O27</f>
        <v>0.1020408163265306</v>
      </c>
      <c r="Q27" s="173"/>
    </row>
    <row r="28" spans="1:17" ht="158.25" thickBot="1">
      <c r="A28" s="183"/>
      <c r="B28" s="99" t="s">
        <v>32</v>
      </c>
      <c r="C28" s="166"/>
      <c r="D28" s="168"/>
      <c r="E28" s="168"/>
      <c r="F28" s="168"/>
      <c r="G28" s="168"/>
      <c r="H28" s="168"/>
      <c r="I28" s="168"/>
      <c r="J28" s="191"/>
      <c r="K28" s="111"/>
      <c r="L28" s="111"/>
      <c r="M28" s="111"/>
      <c r="N28" s="111"/>
      <c r="O28" s="124"/>
      <c r="P28" s="124"/>
      <c r="Q28" s="174"/>
    </row>
    <row r="29" spans="1:17" ht="142.5" thickBot="1">
      <c r="A29" s="184"/>
      <c r="B29" s="99" t="s">
        <v>33</v>
      </c>
      <c r="C29" s="100"/>
      <c r="D29" s="101">
        <v>2</v>
      </c>
      <c r="E29" s="114" t="s">
        <v>34</v>
      </c>
      <c r="F29" s="101">
        <v>40</v>
      </c>
      <c r="G29" s="101">
        <v>60</v>
      </c>
      <c r="H29" s="101">
        <v>80</v>
      </c>
      <c r="I29" s="114" t="s">
        <v>35</v>
      </c>
      <c r="J29" s="38">
        <v>0</v>
      </c>
      <c r="K29" s="102">
        <v>20</v>
      </c>
      <c r="L29" s="102">
        <v>1</v>
      </c>
      <c r="M29" s="125" t="b">
        <f>IF(AND(J29&gt;=20,J29&lt;=39.999),(J29-20),IF(AND(J29&gt;=40,J29&lt;=59.999),(J29-40),IF(AND(J29&gt;=60,J29&lt;=79.999),(J29-60),IF(AND(J29&gt;=80,J29&lt;=80.999),(J29-80),IF(J29&gt;=81,0)))))</f>
        <v>0</v>
      </c>
      <c r="N29" s="126">
        <f>(M29*L29)/K29</f>
        <v>0</v>
      </c>
      <c r="O29" s="109" t="b">
        <f>IF(AND(J29&gt;=20,J29&lt;=39.999),(N29+1),IF(AND(J29&gt;=40,J29&lt;=59.999),(N29+2),IF(AND(J29&gt;=60,J29&lt;=79.999),(N29+3),IF(AND(J29&gt;=80,J29&lt;=80.999),(N29+4),IF(J29&gt;=81,5)))))</f>
        <v>0</v>
      </c>
      <c r="P29" s="105">
        <f>(D29/98)*O29</f>
        <v>0</v>
      </c>
      <c r="Q29" s="5" t="s">
        <v>45</v>
      </c>
    </row>
    <row r="30" spans="1:17" ht="19.5" thickBot="1">
      <c r="A30" s="185" t="s">
        <v>36</v>
      </c>
      <c r="B30" s="186"/>
      <c r="C30" s="187"/>
      <c r="D30" s="5">
        <v>98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23">
        <f>SUM(P8,P10,P11,P12,P16,P18,P20,P21,P22,P23,P24,P25,P27)</f>
        <v>4.750546938775509</v>
      </c>
      <c r="Q30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7:H28"/>
    <mergeCell ref="I27:I28"/>
    <mergeCell ref="J16:J17"/>
    <mergeCell ref="Q16:Q17"/>
    <mergeCell ref="I18:I19"/>
    <mergeCell ref="J18:J19"/>
    <mergeCell ref="J27:J28"/>
    <mergeCell ref="Q27:Q28"/>
    <mergeCell ref="H16:H17"/>
    <mergeCell ref="I16:I17"/>
    <mergeCell ref="A30:C30"/>
    <mergeCell ref="E30:O30"/>
    <mergeCell ref="Q18:Q19"/>
    <mergeCell ref="A23:A24"/>
    <mergeCell ref="A25:A29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abSelected="1" zoomScale="80" zoomScaleNormal="80" zoomScalePageLayoutView="0" workbookViewId="0" topLeftCell="A28">
      <selection activeCell="J29" sqref="J29"/>
    </sheetView>
  </sheetViews>
  <sheetFormatPr defaultColWidth="9.140625" defaultRowHeight="15"/>
  <sheetData>
    <row r="1" spans="1:17" ht="14.25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77" t="s">
        <v>10</v>
      </c>
      <c r="B8" s="78" t="s">
        <v>11</v>
      </c>
      <c r="C8" s="79" t="s">
        <v>12</v>
      </c>
      <c r="D8" s="80">
        <v>45</v>
      </c>
      <c r="E8" s="80">
        <v>20</v>
      </c>
      <c r="F8" s="80">
        <v>40</v>
      </c>
      <c r="G8" s="80">
        <v>60</v>
      </c>
      <c r="H8" s="80">
        <v>80</v>
      </c>
      <c r="I8" s="80">
        <v>100</v>
      </c>
      <c r="J8" s="38">
        <v>97.466</v>
      </c>
      <c r="K8" s="81">
        <v>20</v>
      </c>
      <c r="L8" s="81">
        <v>1</v>
      </c>
      <c r="M8" s="81">
        <f>IF(AND(J8&gt;=80,J8&lt;=99.999),(J8-80),IF(AND(J8&gt;=60,J8&lt;=79.999),(J8-60),IF(AND(J8&gt;=40,J8&lt;=59.999),(J8-40),IF(AND(J8&gt;=20,J8&lt;=39.999),(J8-20),IF(J8&gt;=100,0)))))</f>
        <v>17.465999999999994</v>
      </c>
      <c r="N8" s="82">
        <f>(M8*L8)/K8</f>
        <v>0.8732999999999997</v>
      </c>
      <c r="O8" s="83">
        <f>IF(AND(J8&gt;=80,J8&lt;=99.999),(N8+4),IF(AND(J8&gt;=60,J8&lt;=79.999),(N8+3),IF(AND(J8&gt;=40,J8&lt;=59.999),(N8+2),IF(AND(J8&gt;=20,J8&lt;=39.999),(N8+1),IF(J8&gt;=100,5)))))</f>
        <v>4.8732999999999995</v>
      </c>
      <c r="P8" s="84">
        <f>(D8/100)*O8</f>
        <v>2.1929849999999997</v>
      </c>
      <c r="Q8" s="5"/>
    </row>
    <row r="9" spans="1:17" ht="78.75">
      <c r="A9" s="75" t="s">
        <v>66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7">
        <f>(D10/100)*O10</f>
        <v>0.30425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31">
        <f>(D11/100)*O11</f>
        <v>0.3437500000000001</v>
      </c>
      <c r="Q11" s="5"/>
    </row>
    <row r="12" spans="1:17" ht="94.5">
      <c r="A12" s="15"/>
      <c r="B12" s="85" t="s">
        <v>53</v>
      </c>
      <c r="C12" s="199" t="s">
        <v>12</v>
      </c>
      <c r="D12" s="198">
        <v>4</v>
      </c>
      <c r="E12" s="198">
        <v>60</v>
      </c>
      <c r="F12" s="198">
        <v>70</v>
      </c>
      <c r="G12" s="198">
        <v>80</v>
      </c>
      <c r="H12" s="198">
        <v>90</v>
      </c>
      <c r="I12" s="198">
        <v>100</v>
      </c>
      <c r="J12" s="39">
        <v>98.274</v>
      </c>
      <c r="K12" s="86">
        <v>10</v>
      </c>
      <c r="L12" s="86">
        <v>1</v>
      </c>
      <c r="M12" s="89">
        <f>IF(AND(J12&gt;=80,J12&lt;=89.999),(J12-80),IF(AND(J12&gt;=60,J12&lt;=69.999),(J12-60),IF(AND(J12&gt;=70,J12&lt;=79.999),(J12-70),IF(AND(J12&gt;=90,J12&lt;=99.999),(J12-90),IF(J12&gt;=100,0)))))</f>
        <v>8.274000000000001</v>
      </c>
      <c r="N12" s="89">
        <f>(M12*L12)/K12</f>
        <v>0.8274000000000001</v>
      </c>
      <c r="O12" s="94">
        <f>IF(AND(J12&gt;=80,J12&lt;=89.999),(N12+3),IF(AND(J12&gt;=60,J12&lt;=69.999),(N12+1),IF(AND(J12&gt;=70,J12&lt;=79.999),(N12+2),IF(AND(J8&gt;=90,J8&lt;=99.999),(4+N12),IF(J8&gt;=100,5)))))</f>
        <v>4.8274</v>
      </c>
      <c r="P12" s="91">
        <f>(D12/100)*O12</f>
        <v>0.193096</v>
      </c>
      <c r="Q12" s="172"/>
    </row>
    <row r="13" spans="1:17" ht="19.5" thickBot="1">
      <c r="A13" s="6"/>
      <c r="B13" s="78" t="s">
        <v>13</v>
      </c>
      <c r="C13" s="195"/>
      <c r="D13" s="197"/>
      <c r="E13" s="197"/>
      <c r="F13" s="197"/>
      <c r="G13" s="197"/>
      <c r="H13" s="197"/>
      <c r="I13" s="197"/>
      <c r="J13" s="40"/>
      <c r="K13" s="92"/>
      <c r="L13" s="92"/>
      <c r="M13" s="92"/>
      <c r="N13" s="92"/>
      <c r="O13" s="132"/>
      <c r="P13" s="93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5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</v>
      </c>
      <c r="N16" s="26">
        <f>(M16*L16)/K16</f>
        <v>0</v>
      </c>
      <c r="O16" s="37">
        <f>IF(AND(J16&gt;=1,J16&lt;=1.999),(N16+1),IF(AND(J16&gt;=2,J16&lt;=2.999),(N16+2),IF(AND(J16&gt;=3,J16&lt;=3.999),(N16+3),IF(AND(J16&gt;=4,J16&lt;=4.999),(N16+4),IF(J16&gt;=5,5)))))</f>
        <v>5</v>
      </c>
      <c r="P16" s="27">
        <f>(D16/100)*O16</f>
        <v>0.1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7">
        <f>(D18/100)*O18</f>
        <v>0.1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8"/>
      <c r="B20" s="78" t="s">
        <v>21</v>
      </c>
      <c r="C20" s="79" t="s">
        <v>22</v>
      </c>
      <c r="D20" s="80">
        <v>4</v>
      </c>
      <c r="E20" s="142" t="s">
        <v>23</v>
      </c>
      <c r="F20" s="80">
        <v>81</v>
      </c>
      <c r="G20" s="80">
        <v>86</v>
      </c>
      <c r="H20" s="80">
        <v>91</v>
      </c>
      <c r="I20" s="142" t="s">
        <v>24</v>
      </c>
      <c r="J20" s="42">
        <v>95</v>
      </c>
      <c r="K20" s="81">
        <v>5</v>
      </c>
      <c r="L20" s="81">
        <v>1</v>
      </c>
      <c r="M20" s="88">
        <f>IF(AND(J20&gt;=60,J20&lt;=80.999),(J20-80),IF(AND(J20&gt;=81,J20&lt;=85.999),(J20-81),IF(AND(J20&gt;=86,J20&lt;=90.999),(J20-86),IF(AND(J20&gt;=91,J20&lt;=95.999),(J20-91),IF(J20&gt;=96,0)))))</f>
        <v>4</v>
      </c>
      <c r="N20" s="89">
        <f aca="true" t="shared" si="0" ref="N20:N25">(M20*L20)/K20</f>
        <v>0.8</v>
      </c>
      <c r="O20" s="90">
        <f>IF(AND(J20&gt;=60,J20&lt;=80.999),(N20+1),IF(AND(J20&gt;=81,J20&lt;=85.999),(N20+2),IF(AND(J20&gt;=86,J20&lt;=90.999),(N20+3),IF(AND(J20&gt;=91,J20&lt;=95.999),(N20+4),IF(J20&gt;=96,5)))))</f>
        <v>4.8</v>
      </c>
      <c r="P20" s="91">
        <f aca="true" t="shared" si="1" ref="P20:P25">(D20/100)*O20</f>
        <v>0.192</v>
      </c>
      <c r="Q20" s="5"/>
    </row>
    <row r="21" spans="1:17" ht="95.25" thickBot="1">
      <c r="A21" s="75" t="s">
        <v>65</v>
      </c>
      <c r="B21" s="3" t="s">
        <v>54</v>
      </c>
      <c r="C21" s="4" t="s">
        <v>22</v>
      </c>
      <c r="D21" s="5">
        <v>5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4.75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</v>
      </c>
      <c r="N21" s="29">
        <f>(M21*L21)/K21</f>
        <v>0</v>
      </c>
      <c r="O21" s="30">
        <f>IF(AND(J21&gt;=4,J21&lt;=4.249),(N21+1),IF(AND(J21&gt;=4.25,J21&lt;=4.499),(N21+2),IF(AND(J21&gt;=4.5,J21&lt;=4.749),(N21+3),IF(AND(J21&gt;=4.75,J21&lt;=4.999),(N21+4),IF(J21&gt;=5,5)))))</f>
        <v>4</v>
      </c>
      <c r="P21" s="31">
        <f>(D21/100)*O21</f>
        <v>0.2</v>
      </c>
      <c r="Q21" s="5"/>
    </row>
    <row r="22" spans="1:17" ht="111" thickBot="1">
      <c r="A22" s="7"/>
      <c r="B22" s="78" t="s">
        <v>55</v>
      </c>
      <c r="C22" s="79" t="s">
        <v>12</v>
      </c>
      <c r="D22" s="80">
        <v>5</v>
      </c>
      <c r="E22" s="80">
        <v>60</v>
      </c>
      <c r="F22" s="80">
        <v>70</v>
      </c>
      <c r="G22" s="80">
        <v>80</v>
      </c>
      <c r="H22" s="80">
        <v>90</v>
      </c>
      <c r="I22" s="80">
        <v>100</v>
      </c>
      <c r="J22" s="38">
        <v>99.021</v>
      </c>
      <c r="K22" s="81">
        <v>10</v>
      </c>
      <c r="L22" s="81">
        <v>1</v>
      </c>
      <c r="M22" s="95">
        <f>IF(AND(J22&gt;=60,J22&lt;=69.999),(J22-60),IF(AND(J22&gt;=70,J22&lt;=79.999),(J22-70),IF(AND(J22&gt;=80,J22&lt;=89.999),(J22-80),IF(AND(J22&gt;=90,J22&lt;=99.999),(J22-90),IF(J22&gt;=100,0)))))</f>
        <v>9.021</v>
      </c>
      <c r="N22" s="96">
        <f>(M22*L22)/K22</f>
        <v>0.9021000000000001</v>
      </c>
      <c r="O22" s="97">
        <f>IF(AND(J22&gt;=60,J22&lt;=69.999),(N22+1),IF(AND(J22&gt;=70,J22&lt;=79.999),(N22+2),IF(AND(J22&gt;=80,J22&lt;=89.999),(N22+3),IF(AND(J22&gt;=90,J22&lt;=99.999),(N22+4),IF(J22&gt;=100,5)))))</f>
        <v>4.9021</v>
      </c>
      <c r="P22" s="147">
        <f>(D22/100)*O22</f>
        <v>0.24510500000000002</v>
      </c>
      <c r="Q22" s="5"/>
    </row>
    <row r="23" spans="1:17" ht="48" thickBot="1">
      <c r="A23" s="192"/>
      <c r="B23" s="3" t="s">
        <v>56</v>
      </c>
      <c r="C23" s="4" t="s">
        <v>22</v>
      </c>
      <c r="D23" s="5">
        <v>4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31">
        <f t="shared" si="1"/>
        <v>0.15548</v>
      </c>
      <c r="Q23" s="5"/>
    </row>
    <row r="24" spans="1:17" ht="111" thickBot="1">
      <c r="A24" s="183"/>
      <c r="B24" s="78" t="s">
        <v>57</v>
      </c>
      <c r="C24" s="79" t="s">
        <v>22</v>
      </c>
      <c r="D24" s="80">
        <v>4</v>
      </c>
      <c r="E24" s="142" t="s">
        <v>25</v>
      </c>
      <c r="F24" s="80">
        <v>60</v>
      </c>
      <c r="G24" s="80">
        <v>70</v>
      </c>
      <c r="H24" s="80">
        <v>80</v>
      </c>
      <c r="I24" s="142" t="s">
        <v>26</v>
      </c>
      <c r="J24" s="38">
        <v>92</v>
      </c>
      <c r="K24" s="81">
        <v>10</v>
      </c>
      <c r="L24" s="81">
        <v>1</v>
      </c>
      <c r="M24" s="95">
        <f>IF(AND(J24&gt;=50,J24&lt;=59.999),(J24-60),IF(AND(J24&gt;=60,J24&lt;=69.999),(J24-60),IF(AND(J24&gt;=70,J24&lt;=79.999),(J24-70),IF(AND(J24&gt;=80,J24&lt;=89.999),(J24-80),IF(J24&gt;=90,0)))))</f>
        <v>0</v>
      </c>
      <c r="N24" s="96">
        <f t="shared" si="0"/>
        <v>0</v>
      </c>
      <c r="O24" s="97">
        <f>IF(AND(J24&gt;=50,J24&lt;=59.999),(N24+1),IF(AND(J24&gt;=60,J24&lt;=69.999),(N24+2),IF(AND(J24&gt;=70,J24&lt;=79.999),(N24+3),IF(AND(J24&gt;=80,J24&lt;=89.999),(N24+4),IF(J24&gt;=90,5)))))</f>
        <v>5</v>
      </c>
      <c r="P24" s="147">
        <f t="shared" si="1"/>
        <v>0.2</v>
      </c>
      <c r="Q24" s="5"/>
    </row>
    <row r="25" spans="1:17" ht="95.25" thickBot="1">
      <c r="A25" s="192" t="s">
        <v>29</v>
      </c>
      <c r="B25" s="3" t="s">
        <v>67</v>
      </c>
      <c r="C25" s="4" t="s">
        <v>12</v>
      </c>
      <c r="D25" s="5">
        <v>7</v>
      </c>
      <c r="E25" s="5">
        <v>70</v>
      </c>
      <c r="F25" s="5">
        <v>75</v>
      </c>
      <c r="G25" s="5">
        <v>80</v>
      </c>
      <c r="H25" s="5">
        <v>85</v>
      </c>
      <c r="I25" s="5">
        <v>90</v>
      </c>
      <c r="J25" s="38">
        <v>95.411</v>
      </c>
      <c r="K25" s="18">
        <v>5</v>
      </c>
      <c r="L25" s="18">
        <v>1</v>
      </c>
      <c r="M25" s="28">
        <f>IF(AND(J25&gt;=70,J25&lt;=74.999),(J25-70),IF(AND(J25&gt;=75,J25&lt;=79.999),(J25-75),IF(AND(J25&gt;=80,J25&lt;=84.999),(J25-80),IF(AND(J25&gt;=85,J25&lt;=89.999),(J25-85),IF(J25&gt;=90,0)))))</f>
        <v>0</v>
      </c>
      <c r="N25" s="29">
        <f t="shared" si="0"/>
        <v>0</v>
      </c>
      <c r="O25" s="30">
        <f>IF(AND(J25&gt;=70,J25&lt;=74.999),(N25+1),IF(AND(J25&gt;=75,J25&lt;=79.999),(N25+2),IF(AND(J25&gt;=80,J25&lt;=84.999),(N25+3),IF(AND(J25&gt;=85,J25&lt;=89.999),(N25+4),IF(J25&gt;=90,5)))))</f>
        <v>5</v>
      </c>
      <c r="P25" s="31">
        <f t="shared" si="1"/>
        <v>0.35000000000000003</v>
      </c>
      <c r="Q25" s="5"/>
    </row>
    <row r="26" spans="1:17" ht="157.5">
      <c r="A26" s="183"/>
      <c r="B26" s="85" t="s">
        <v>30</v>
      </c>
      <c r="C26" s="128" t="s">
        <v>12</v>
      </c>
      <c r="D26" s="129">
        <v>4</v>
      </c>
      <c r="E26" s="129"/>
      <c r="F26" s="129"/>
      <c r="G26" s="129"/>
      <c r="H26" s="129"/>
      <c r="I26" s="129"/>
      <c r="J26" s="41"/>
      <c r="K26" s="130"/>
      <c r="L26" s="130"/>
      <c r="M26" s="130"/>
      <c r="N26" s="130"/>
      <c r="O26" s="129"/>
      <c r="P26" s="129"/>
      <c r="Q26" s="11"/>
    </row>
    <row r="27" spans="1:17" ht="47.25">
      <c r="A27" s="183"/>
      <c r="B27" s="85" t="s">
        <v>31</v>
      </c>
      <c r="C27" s="194"/>
      <c r="D27" s="196">
        <v>2</v>
      </c>
      <c r="E27" s="196">
        <v>60</v>
      </c>
      <c r="F27" s="196">
        <v>70</v>
      </c>
      <c r="G27" s="196">
        <v>80</v>
      </c>
      <c r="H27" s="196">
        <v>90</v>
      </c>
      <c r="I27" s="196">
        <v>100</v>
      </c>
      <c r="J27" s="179">
        <v>100</v>
      </c>
      <c r="K27" s="87">
        <v>10</v>
      </c>
      <c r="L27" s="87">
        <v>1</v>
      </c>
      <c r="M27" s="88">
        <f>IF(AND(J27&gt;=60,J27&lt;=69.999),(J27-60),IF(AND(J27&gt;=70,J27&lt;=79.999),(J27-70),IF(AND(J27&gt;=80,J27&lt;=89.999),(J27-80),IF(AND(J27&gt;=90,J27&lt;=99.999),(J27-90),IF(J27&gt;=100,0)))))</f>
        <v>0</v>
      </c>
      <c r="N27" s="89">
        <f>(M27*L27)/K27</f>
        <v>0</v>
      </c>
      <c r="O27" s="90">
        <f>IF(AND(J27&gt;=60,J27&lt;=69.999),(N27+1),IF(AND(J27&gt;=70,J27&lt;=79.999),(N27+2),IF(AND(J27&gt;=80,J27&lt;=89.999),(N27+3),IF(AND(J27&gt;=90,J27&lt;=99.999),(N27+4),IF(J27&gt;=100,5)))))</f>
        <v>5</v>
      </c>
      <c r="P27" s="91">
        <f>(D27/100)*O27</f>
        <v>0.1</v>
      </c>
      <c r="Q27" s="173"/>
    </row>
    <row r="28" spans="1:17" ht="158.25" thickBot="1">
      <c r="A28" s="183"/>
      <c r="B28" s="78" t="s">
        <v>32</v>
      </c>
      <c r="C28" s="195"/>
      <c r="D28" s="197"/>
      <c r="E28" s="197"/>
      <c r="F28" s="197"/>
      <c r="G28" s="197"/>
      <c r="H28" s="197"/>
      <c r="I28" s="197"/>
      <c r="J28" s="191"/>
      <c r="K28" s="92"/>
      <c r="L28" s="92"/>
      <c r="M28" s="92"/>
      <c r="N28" s="92"/>
      <c r="O28" s="143"/>
      <c r="P28" s="143"/>
      <c r="Q28" s="174"/>
    </row>
    <row r="29" spans="1:17" ht="142.5" thickBot="1">
      <c r="A29" s="184"/>
      <c r="B29" s="78" t="s">
        <v>33</v>
      </c>
      <c r="C29" s="79"/>
      <c r="D29" s="80">
        <v>2</v>
      </c>
      <c r="E29" s="142" t="s">
        <v>34</v>
      </c>
      <c r="F29" s="80">
        <v>40</v>
      </c>
      <c r="G29" s="80">
        <v>60</v>
      </c>
      <c r="H29" s="80">
        <v>80</v>
      </c>
      <c r="I29" s="142" t="s">
        <v>35</v>
      </c>
      <c r="J29" s="38">
        <v>67</v>
      </c>
      <c r="K29" s="81">
        <v>20</v>
      </c>
      <c r="L29" s="81">
        <v>1</v>
      </c>
      <c r="M29" s="144">
        <f>IF(AND(J29&gt;=20,J29&lt;=39.999),(J29-20),IF(AND(J29&gt;=40,J29&lt;=59.999),(J29-40),IF(AND(J29&gt;=60,J29&lt;=79.999),(J29-60),IF(AND(J29&gt;=80,J29&lt;=80.999),(J29-80),IF(J29&gt;=81,0)))))</f>
        <v>7</v>
      </c>
      <c r="N29" s="145">
        <f>(M29*L29)/K29</f>
        <v>0.35</v>
      </c>
      <c r="O29" s="94">
        <f>IF(AND(J29&gt;=20,J29&lt;=39.999),(N29+1),IF(AND(J29&gt;=40,J29&lt;=59.999),(N29+2),IF(AND(J29&gt;=60,J29&lt;=79.999),(N29+3),IF(AND(J29&gt;=80,J29&lt;=80.999),(N29+4),IF(J29&gt;=81,5)))))</f>
        <v>3.35</v>
      </c>
      <c r="P29" s="148">
        <f>(D29/100)*O29</f>
        <v>0.067</v>
      </c>
      <c r="Q29" s="5"/>
    </row>
    <row r="30" spans="1:17" ht="19.5" thickBot="1">
      <c r="A30" s="185" t="s">
        <v>36</v>
      </c>
      <c r="B30" s="186"/>
      <c r="C30" s="187"/>
      <c r="D30" s="5">
        <v>100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30">
        <f>SUM(P8,P10,P11,P12,P16,P18,P20,P21,P22,P23,P24,P25,P27,P29)</f>
        <v>4.743666</v>
      </c>
      <c r="Q30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7:H28"/>
    <mergeCell ref="I27:I28"/>
    <mergeCell ref="J16:J17"/>
    <mergeCell ref="Q16:Q17"/>
    <mergeCell ref="I18:I19"/>
    <mergeCell ref="J18:J19"/>
    <mergeCell ref="J27:J28"/>
    <mergeCell ref="Q27:Q28"/>
    <mergeCell ref="H16:H17"/>
    <mergeCell ref="I16:I17"/>
    <mergeCell ref="A30:C30"/>
    <mergeCell ref="E30:O30"/>
    <mergeCell ref="Q18:Q19"/>
    <mergeCell ref="A23:A24"/>
    <mergeCell ref="A25:A29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30"/>
  <sheetViews>
    <sheetView zoomScalePageLayoutView="0" workbookViewId="0" topLeftCell="A1">
      <selection activeCell="M32" sqref="M32"/>
    </sheetView>
  </sheetViews>
  <sheetFormatPr defaultColWidth="9.140625" defaultRowHeight="15"/>
  <sheetData>
    <row r="1" spans="1:17" ht="14.25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98" t="s">
        <v>10</v>
      </c>
      <c r="B8" s="99" t="s">
        <v>11</v>
      </c>
      <c r="C8" s="100" t="s">
        <v>12</v>
      </c>
      <c r="D8" s="101">
        <v>45</v>
      </c>
      <c r="E8" s="101">
        <v>20</v>
      </c>
      <c r="F8" s="101">
        <v>40</v>
      </c>
      <c r="G8" s="101">
        <v>60</v>
      </c>
      <c r="H8" s="101">
        <v>80</v>
      </c>
      <c r="I8" s="101">
        <v>100</v>
      </c>
      <c r="J8" s="38">
        <v>97.466</v>
      </c>
      <c r="K8" s="102">
        <v>20</v>
      </c>
      <c r="L8" s="102">
        <v>1</v>
      </c>
      <c r="M8" s="102">
        <f>IF(AND(J8&gt;=80,J8&lt;=99.999),(J8-80),IF(AND(J8&gt;=60,J8&lt;=79.999),(J8-60),IF(AND(J8&gt;=40,J8&lt;=59.999),(J8-40),IF(AND(J8&gt;=20,J8&lt;=39.999),(J8-20),IF(J8&gt;=100,0)))))</f>
        <v>17.465999999999994</v>
      </c>
      <c r="N8" s="103">
        <f>(M8*L8)/K8</f>
        <v>0.8732999999999997</v>
      </c>
      <c r="O8" s="104">
        <f>IF(AND(J8&gt;=80,J8&lt;=99.999),(N8+4),IF(AND(J8&gt;=60,J8&lt;=79.999),(N8+3),IF(AND(J8&gt;=40,J8&lt;=59.999),(N8+2),IF(AND(J8&gt;=20,J8&lt;=39.999),(N8+1),IF(J8&gt;=100,5)))))</f>
        <v>4.8732999999999995</v>
      </c>
      <c r="P8" s="105">
        <f>(D8/98)*O8</f>
        <v>2.237739795918367</v>
      </c>
      <c r="Q8" s="5"/>
    </row>
    <row r="9" spans="1:17" ht="78.75">
      <c r="A9" s="75" t="s">
        <v>66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3">
        <f>(D10/98)*O10</f>
        <v>0.31045918367346936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23">
        <f>(D11/98)*O11</f>
        <v>0.350765306122449</v>
      </c>
      <c r="Q11" s="5"/>
    </row>
    <row r="12" spans="1:17" ht="94.5">
      <c r="A12" s="15"/>
      <c r="B12" s="106" t="s">
        <v>53</v>
      </c>
      <c r="C12" s="165" t="s">
        <v>12</v>
      </c>
      <c r="D12" s="167">
        <v>4</v>
      </c>
      <c r="E12" s="167">
        <v>60</v>
      </c>
      <c r="F12" s="167">
        <v>70</v>
      </c>
      <c r="G12" s="167">
        <v>80</v>
      </c>
      <c r="H12" s="167">
        <v>90</v>
      </c>
      <c r="I12" s="167">
        <v>100</v>
      </c>
      <c r="J12" s="39">
        <v>98.274</v>
      </c>
      <c r="K12" s="107">
        <v>10</v>
      </c>
      <c r="L12" s="107">
        <v>1</v>
      </c>
      <c r="M12" s="108">
        <f>IF(AND(J12&gt;=80,J12&lt;=89.999),(J12-80),IF(AND(J12&gt;=60,J12&lt;=69.999),(J12-60),IF(AND(J12&gt;=70,J12&lt;=79.999),(J12-70),IF(AND(J12&gt;=90,J12&lt;=99.999),(J12-90),IF(J12&gt;=100,0)))))</f>
        <v>8.274000000000001</v>
      </c>
      <c r="N12" s="108">
        <f>(M12*L12)/K12</f>
        <v>0.8274000000000001</v>
      </c>
      <c r="O12" s="109">
        <f>IF(AND(J12&gt;=80,J12&lt;=89.999),(N12+3),IF(AND(J12&gt;=60,J12&lt;=69.999),(N12+1),IF(AND(J12&gt;=70,J12&lt;=79.999),(N12+2),IF(AND(J8&gt;=90,J8&lt;=99.999),(4+N12),IF(J8&gt;=100,5)))))</f>
        <v>4.8274</v>
      </c>
      <c r="P12" s="110">
        <f>(D12/98)*O12</f>
        <v>0.19703673469387753</v>
      </c>
      <c r="Q12" s="172"/>
    </row>
    <row r="13" spans="1:17" ht="19.5" thickBot="1">
      <c r="A13" s="6"/>
      <c r="B13" s="99" t="s">
        <v>13</v>
      </c>
      <c r="C13" s="166"/>
      <c r="D13" s="168"/>
      <c r="E13" s="168"/>
      <c r="F13" s="168"/>
      <c r="G13" s="168"/>
      <c r="H13" s="168"/>
      <c r="I13" s="168"/>
      <c r="J13" s="40"/>
      <c r="K13" s="111"/>
      <c r="L13" s="111"/>
      <c r="M13" s="111"/>
      <c r="N13" s="111"/>
      <c r="O13" s="112"/>
      <c r="P13" s="113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5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</v>
      </c>
      <c r="N16" s="26">
        <f>(M16*L16)/K16</f>
        <v>0</v>
      </c>
      <c r="O16" s="37">
        <f>IF(AND(J16&gt;=1,J16&lt;=1.999),(N16+1),IF(AND(J16&gt;=2,J16&lt;=2.999),(N16+2),IF(AND(J16&gt;=3,J16&lt;=3.999),(N16+3),IF(AND(J16&gt;=4,J16&lt;=4.999),(N16+4),IF(J16&gt;=5,5)))))</f>
        <v>5</v>
      </c>
      <c r="P16" s="27">
        <f>(D16/98)*O16</f>
        <v>0.1020408163265306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5">
        <f>(D18/98)*O18</f>
        <v>0.1020408163265306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8"/>
      <c r="B20" s="99" t="s">
        <v>21</v>
      </c>
      <c r="C20" s="100" t="s">
        <v>22</v>
      </c>
      <c r="D20" s="101">
        <v>4</v>
      </c>
      <c r="E20" s="114" t="s">
        <v>23</v>
      </c>
      <c r="F20" s="101">
        <v>81</v>
      </c>
      <c r="G20" s="101">
        <v>86</v>
      </c>
      <c r="H20" s="101">
        <v>91</v>
      </c>
      <c r="I20" s="114" t="s">
        <v>24</v>
      </c>
      <c r="J20" s="42">
        <v>95</v>
      </c>
      <c r="K20" s="102">
        <v>5</v>
      </c>
      <c r="L20" s="102">
        <v>1</v>
      </c>
      <c r="M20" s="115">
        <f>IF(AND(J20&gt;=60,J20&lt;=80.999),(J20-80),IF(AND(J20&gt;=81,J20&lt;=85.999),(J20-81),IF(AND(J20&gt;=86,J20&lt;=90.999),(J20-86),IF(AND(J20&gt;=91,J20&lt;=95.999),(J20-91),IF(J20&gt;=96,0)))))</f>
        <v>4</v>
      </c>
      <c r="N20" s="108">
        <f aca="true" t="shared" si="0" ref="N20:N25">(M20*L20)/K20</f>
        <v>0.8</v>
      </c>
      <c r="O20" s="116">
        <f>IF(AND(J20&gt;=60,J20&lt;=80.999),(N20+1),IF(AND(J20&gt;=81,J20&lt;=85.999),(N20+2),IF(AND(J20&gt;=86,J20&lt;=90.999),(N20+3),IF(AND(J20&gt;=91,J20&lt;=95.999),(N20+4),IF(J20&gt;=96,5)))))</f>
        <v>4.8</v>
      </c>
      <c r="P20" s="105">
        <f aca="true" t="shared" si="1" ref="P20:P25">(D20/98)*O20</f>
        <v>0.19591836734693877</v>
      </c>
      <c r="Q20" s="5"/>
    </row>
    <row r="21" spans="1:17" ht="95.25" thickBot="1">
      <c r="A21" s="75" t="s">
        <v>65</v>
      </c>
      <c r="B21" s="3" t="s">
        <v>54</v>
      </c>
      <c r="C21" s="4" t="s">
        <v>22</v>
      </c>
      <c r="D21" s="5">
        <v>5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4.75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</v>
      </c>
      <c r="N21" s="29">
        <f>(M21*L21)/K21</f>
        <v>0</v>
      </c>
      <c r="O21" s="30">
        <f>IF(AND(J21&gt;=4,J21&lt;=4.249),(N21+1),IF(AND(J21&gt;=4.25,J21&lt;=4.499),(N21+2),IF(AND(J21&gt;=4.5,J21&lt;=4.749),(N21+3),IF(AND(J21&gt;=4.75,J21&lt;=4.999),(N21+4),IF(J21&gt;=5,5)))))</f>
        <v>4</v>
      </c>
      <c r="P21" s="23">
        <f>(D21/98)*O21</f>
        <v>0.20408163265306123</v>
      </c>
      <c r="Q21" s="5"/>
    </row>
    <row r="22" spans="1:17" ht="111" thickBot="1">
      <c r="A22" s="75"/>
      <c r="B22" s="99" t="s">
        <v>55</v>
      </c>
      <c r="C22" s="100" t="s">
        <v>12</v>
      </c>
      <c r="D22" s="101">
        <v>5</v>
      </c>
      <c r="E22" s="101">
        <v>60</v>
      </c>
      <c r="F22" s="101">
        <v>70</v>
      </c>
      <c r="G22" s="101">
        <v>80</v>
      </c>
      <c r="H22" s="101">
        <v>90</v>
      </c>
      <c r="I22" s="101">
        <v>100</v>
      </c>
      <c r="J22" s="38">
        <v>99.021</v>
      </c>
      <c r="K22" s="102">
        <v>10</v>
      </c>
      <c r="L22" s="102">
        <v>1</v>
      </c>
      <c r="M22" s="117">
        <f>IF(AND(J22&gt;=60,J22&lt;=69.999),(J22-60),IF(AND(J22&gt;=70,J22&lt;=79.999),(J22-70),IF(AND(J22&gt;=80,J22&lt;=89.999),(J22-80),IF(AND(J22&gt;=90,J22&lt;=99.999),(J22-90),IF(J22&gt;=100,0)))))</f>
        <v>9.021</v>
      </c>
      <c r="N22" s="118">
        <f>(M22*L22)/K22</f>
        <v>0.9021000000000001</v>
      </c>
      <c r="O22" s="119">
        <f>IF(AND(J22&gt;=60,J22&lt;=69.999),(N22+1),IF(AND(J22&gt;=70,J22&lt;=79.999),(N22+2),IF(AND(J22&gt;=80,J22&lt;=89.999),(N22+3),IF(AND(J22&gt;=90,J22&lt;=99.999),(N22+4),IF(J22&gt;=100,5)))))</f>
        <v>4.9021</v>
      </c>
      <c r="P22" s="105">
        <f>(D22/98)*O22</f>
        <v>0.25010714285714286</v>
      </c>
      <c r="Q22" s="5"/>
    </row>
    <row r="23" spans="1:17" ht="48" thickBot="1">
      <c r="A23" s="183"/>
      <c r="B23" s="3" t="s">
        <v>56</v>
      </c>
      <c r="C23" s="4" t="s">
        <v>22</v>
      </c>
      <c r="D23" s="5">
        <v>4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23">
        <f t="shared" si="1"/>
        <v>0.15865306122448977</v>
      </c>
      <c r="Q23" s="5"/>
    </row>
    <row r="24" spans="1:17" ht="111" thickBot="1">
      <c r="A24" s="184"/>
      <c r="B24" s="99" t="s">
        <v>57</v>
      </c>
      <c r="C24" s="100" t="s">
        <v>22</v>
      </c>
      <c r="D24" s="101">
        <v>4</v>
      </c>
      <c r="E24" s="114" t="s">
        <v>25</v>
      </c>
      <c r="F24" s="101">
        <v>60</v>
      </c>
      <c r="G24" s="101">
        <v>70</v>
      </c>
      <c r="H24" s="101">
        <v>80</v>
      </c>
      <c r="I24" s="114" t="s">
        <v>26</v>
      </c>
      <c r="J24" s="38">
        <v>92</v>
      </c>
      <c r="K24" s="102">
        <v>10</v>
      </c>
      <c r="L24" s="102">
        <v>1</v>
      </c>
      <c r="M24" s="117">
        <f>IF(AND(J24&gt;=50,J24&lt;=59.999),(J24-60),IF(AND(J24&gt;=60,J24&lt;=69.999),(J24-60),IF(AND(J24&gt;=70,J24&lt;=79.999),(J24-70),IF(AND(J24&gt;=80,J24&lt;=89.999),(J24-80),IF(J24&gt;=90,0)))))</f>
        <v>0</v>
      </c>
      <c r="N24" s="118">
        <f t="shared" si="0"/>
        <v>0</v>
      </c>
      <c r="O24" s="119">
        <f>IF(AND(J24&gt;=50,J24&lt;=59.999),(N24+1),IF(AND(J24&gt;=60,J24&lt;=69.999),(N24+2),IF(AND(J24&gt;=70,J24&lt;=79.999),(N24+3),IF(AND(J24&gt;=80,J24&lt;=89.999),(N24+4),IF(J24&gt;=90,5)))))</f>
        <v>5</v>
      </c>
      <c r="P24" s="105">
        <f t="shared" si="1"/>
        <v>0.2040816326530612</v>
      </c>
      <c r="Q24" s="5"/>
    </row>
    <row r="25" spans="1:17" ht="95.25" thickBot="1">
      <c r="A25" s="192" t="s">
        <v>29</v>
      </c>
      <c r="B25" s="3" t="s">
        <v>64</v>
      </c>
      <c r="C25" s="4" t="s">
        <v>12</v>
      </c>
      <c r="D25" s="5">
        <v>7</v>
      </c>
      <c r="E25" s="5">
        <v>70</v>
      </c>
      <c r="F25" s="5">
        <v>75</v>
      </c>
      <c r="G25" s="5">
        <v>80</v>
      </c>
      <c r="H25" s="5">
        <v>85</v>
      </c>
      <c r="I25" s="5">
        <v>90</v>
      </c>
      <c r="J25" s="38">
        <v>95.411</v>
      </c>
      <c r="K25" s="18">
        <v>5</v>
      </c>
      <c r="L25" s="18">
        <v>1</v>
      </c>
      <c r="M25" s="28">
        <f>IF(AND(J25&gt;=70,J25&lt;=74.999),(J25-70),IF(AND(J25&gt;=75,J25&lt;=79.999),(J25-75),IF(AND(J25&gt;=80,J25&lt;=84.999),(J25-80),IF(AND(J25&gt;=85,J25&lt;=89.999),(J25-85),IF(J25&gt;=90,0)))))</f>
        <v>0</v>
      </c>
      <c r="N25" s="29">
        <f t="shared" si="0"/>
        <v>0</v>
      </c>
      <c r="O25" s="30">
        <f>IF(AND(J25&gt;=70,J25&lt;=74.999),(N25+1),IF(AND(J25&gt;=75,J25&lt;=79.999),(N25+2),IF(AND(J25&gt;=80,J25&lt;=84.999),(N25+3),IF(AND(J25&gt;=85,J25&lt;=89.999),(N25+4),IF(J25&gt;=90,5)))))</f>
        <v>5</v>
      </c>
      <c r="P25" s="23">
        <f t="shared" si="1"/>
        <v>0.3571428571428571</v>
      </c>
      <c r="Q25" s="5"/>
    </row>
    <row r="26" spans="1:17" ht="157.5">
      <c r="A26" s="183"/>
      <c r="B26" s="106" t="s">
        <v>30</v>
      </c>
      <c r="C26" s="120" t="s">
        <v>12</v>
      </c>
      <c r="D26" s="121">
        <v>4</v>
      </c>
      <c r="E26" s="121"/>
      <c r="F26" s="121"/>
      <c r="G26" s="121"/>
      <c r="H26" s="121"/>
      <c r="I26" s="121"/>
      <c r="J26" s="41"/>
      <c r="K26" s="122"/>
      <c r="L26" s="122"/>
      <c r="M26" s="122"/>
      <c r="N26" s="122"/>
      <c r="O26" s="121"/>
      <c r="P26" s="121"/>
      <c r="Q26" s="11"/>
    </row>
    <row r="27" spans="1:17" ht="47.25">
      <c r="A27" s="183"/>
      <c r="B27" s="106" t="s">
        <v>31</v>
      </c>
      <c r="C27" s="210"/>
      <c r="D27" s="211">
        <v>2</v>
      </c>
      <c r="E27" s="211">
        <v>60</v>
      </c>
      <c r="F27" s="211">
        <v>70</v>
      </c>
      <c r="G27" s="211">
        <v>80</v>
      </c>
      <c r="H27" s="211">
        <v>90</v>
      </c>
      <c r="I27" s="211">
        <v>100</v>
      </c>
      <c r="J27" s="179">
        <v>100</v>
      </c>
      <c r="K27" s="123">
        <v>10</v>
      </c>
      <c r="L27" s="123">
        <v>1</v>
      </c>
      <c r="M27" s="115">
        <f>IF(AND(J27&gt;=60,J27&lt;=69.999),(J27-60),IF(AND(J27&gt;=70,J27&lt;=79.999),(J27-70),IF(AND(J27&gt;=80,J27&lt;=89.999),(J27-80),IF(AND(J27&gt;=90,J27&lt;=99.999),(J27-90),IF(J27&gt;=100,0)))))</f>
        <v>0</v>
      </c>
      <c r="N27" s="108">
        <f>(M27*L27)/K27</f>
        <v>0</v>
      </c>
      <c r="O27" s="116">
        <f>IF(AND(J27&gt;=60,J27&lt;=69.999),(N27+1),IF(AND(J27&gt;=70,J27&lt;=79.999),(N27+2),IF(AND(J27&gt;=80,J27&lt;=89.999),(N27+3),IF(AND(J27&gt;=90,J27&lt;=99.999),(N27+4),IF(J27&gt;=100,5)))))</f>
        <v>5</v>
      </c>
      <c r="P27" s="116">
        <f>(D27/98)*O27</f>
        <v>0.1020408163265306</v>
      </c>
      <c r="Q27" s="173"/>
    </row>
    <row r="28" spans="1:17" ht="158.25" thickBot="1">
      <c r="A28" s="183"/>
      <c r="B28" s="99" t="s">
        <v>32</v>
      </c>
      <c r="C28" s="166"/>
      <c r="D28" s="168"/>
      <c r="E28" s="168"/>
      <c r="F28" s="168"/>
      <c r="G28" s="168"/>
      <c r="H28" s="168"/>
      <c r="I28" s="168"/>
      <c r="J28" s="191"/>
      <c r="K28" s="111"/>
      <c r="L28" s="111"/>
      <c r="M28" s="111"/>
      <c r="N28" s="111"/>
      <c r="O28" s="124"/>
      <c r="P28" s="124"/>
      <c r="Q28" s="174"/>
    </row>
    <row r="29" spans="1:17" ht="142.5" thickBot="1">
      <c r="A29" s="184"/>
      <c r="B29" s="99" t="s">
        <v>33</v>
      </c>
      <c r="C29" s="100"/>
      <c r="D29" s="101">
        <v>2</v>
      </c>
      <c r="E29" s="114" t="s">
        <v>34</v>
      </c>
      <c r="F29" s="101">
        <v>40</v>
      </c>
      <c r="G29" s="101">
        <v>60</v>
      </c>
      <c r="H29" s="101">
        <v>80</v>
      </c>
      <c r="I29" s="114" t="s">
        <v>35</v>
      </c>
      <c r="J29" s="38">
        <v>0</v>
      </c>
      <c r="K29" s="102">
        <v>20</v>
      </c>
      <c r="L29" s="102">
        <v>1</v>
      </c>
      <c r="M29" s="125" t="b">
        <f>IF(AND(J29&gt;=20,J29&lt;=39.999),(J29-20),IF(AND(J29&gt;=40,J29&lt;=59.999),(J29-40),IF(AND(J29&gt;=60,J29&lt;=79.999),(J29-60),IF(AND(J29&gt;=80,J29&lt;=80.999),(J29-80),IF(J29&gt;=81,0)))))</f>
        <v>0</v>
      </c>
      <c r="N29" s="126">
        <f>(M29*L29)/K29</f>
        <v>0</v>
      </c>
      <c r="O29" s="109" t="b">
        <f>IF(AND(J29&gt;=20,J29&lt;=39.999),(N29+1),IF(AND(J29&gt;=40,J29&lt;=59.999),(N29+2),IF(AND(J29&gt;=60,J29&lt;=79.999),(N29+3),IF(AND(J29&gt;=80,J29&lt;=80.999),(N29+4),IF(J29&gt;=81,5)))))</f>
        <v>0</v>
      </c>
      <c r="P29" s="105">
        <f>(D29/98)*O29</f>
        <v>0</v>
      </c>
      <c r="Q29" s="5" t="s">
        <v>45</v>
      </c>
    </row>
    <row r="30" spans="1:17" ht="19.5" thickBot="1">
      <c r="A30" s="185" t="s">
        <v>36</v>
      </c>
      <c r="B30" s="186"/>
      <c r="C30" s="187"/>
      <c r="D30" s="5">
        <v>98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23">
        <f>SUM(P8,P10,P11,P12,P16,P18,P20,P21,P22,P23,P24,P25,P27)</f>
        <v>4.772108163265305</v>
      </c>
      <c r="Q30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7:H28"/>
    <mergeCell ref="I27:I28"/>
    <mergeCell ref="J16:J17"/>
    <mergeCell ref="Q16:Q17"/>
    <mergeCell ref="I18:I19"/>
    <mergeCell ref="J18:J19"/>
    <mergeCell ref="J27:J28"/>
    <mergeCell ref="Q27:Q28"/>
    <mergeCell ref="H16:H17"/>
    <mergeCell ref="I16:I17"/>
    <mergeCell ref="A30:C30"/>
    <mergeCell ref="E30:O30"/>
    <mergeCell ref="Q18:Q19"/>
    <mergeCell ref="A23:A24"/>
    <mergeCell ref="A25:A29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0"/>
  <sheetViews>
    <sheetView zoomScalePageLayoutView="0" workbookViewId="0" topLeftCell="A1">
      <selection activeCell="B32" sqref="B32"/>
    </sheetView>
  </sheetViews>
  <sheetFormatPr defaultColWidth="9.140625" defaultRowHeight="15"/>
  <sheetData>
    <row r="1" spans="1:17" ht="14.2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98" t="s">
        <v>10</v>
      </c>
      <c r="B8" s="99" t="s">
        <v>11</v>
      </c>
      <c r="C8" s="100" t="s">
        <v>12</v>
      </c>
      <c r="D8" s="101">
        <v>45</v>
      </c>
      <c r="E8" s="101">
        <v>20</v>
      </c>
      <c r="F8" s="101">
        <v>40</v>
      </c>
      <c r="G8" s="101">
        <v>60</v>
      </c>
      <c r="H8" s="101">
        <v>80</v>
      </c>
      <c r="I8" s="101">
        <v>100</v>
      </c>
      <c r="J8" s="38">
        <v>97.466</v>
      </c>
      <c r="K8" s="102">
        <v>20</v>
      </c>
      <c r="L8" s="102">
        <v>1</v>
      </c>
      <c r="M8" s="102">
        <f>IF(AND(J8&gt;=80,J8&lt;=99.999),(J8-80),IF(AND(J8&gt;=60,J8&lt;=79.999),(J8-60),IF(AND(J8&gt;=40,J8&lt;=59.999),(J8-40),IF(AND(J8&gt;=20,J8&lt;=39.999),(J8-20),IF(J8&gt;=100,0)))))</f>
        <v>17.465999999999994</v>
      </c>
      <c r="N8" s="103">
        <f>(M8*L8)/K8</f>
        <v>0.8732999999999997</v>
      </c>
      <c r="O8" s="104">
        <f>IF(AND(J8&gt;=80,J8&lt;=99.999),(N8+4),IF(AND(J8&gt;=60,J8&lt;=79.999),(N8+3),IF(AND(J8&gt;=40,J8&lt;=59.999),(N8+2),IF(AND(J8&gt;=20,J8&lt;=39.999),(N8+1),IF(J8&gt;=100,5)))))</f>
        <v>4.8732999999999995</v>
      </c>
      <c r="P8" s="105">
        <f>(D8/100)*O8</f>
        <v>2.1929849999999997</v>
      </c>
      <c r="Q8" s="5"/>
    </row>
    <row r="9" spans="1:17" ht="78.75">
      <c r="A9" s="43" t="s">
        <v>43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7">
        <f>(D10/100)*O10</f>
        <v>0.30425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31">
        <f>(D11/100)*O11</f>
        <v>0.3437500000000001</v>
      </c>
      <c r="Q11" s="5"/>
    </row>
    <row r="12" spans="1:17" ht="94.5">
      <c r="A12" s="15"/>
      <c r="B12" s="106" t="s">
        <v>53</v>
      </c>
      <c r="C12" s="165" t="s">
        <v>12</v>
      </c>
      <c r="D12" s="167">
        <v>4</v>
      </c>
      <c r="E12" s="167">
        <v>60</v>
      </c>
      <c r="F12" s="167">
        <v>70</v>
      </c>
      <c r="G12" s="167">
        <v>80</v>
      </c>
      <c r="H12" s="167">
        <v>90</v>
      </c>
      <c r="I12" s="167">
        <v>100</v>
      </c>
      <c r="J12" s="39">
        <v>98.274</v>
      </c>
      <c r="K12" s="107">
        <v>10</v>
      </c>
      <c r="L12" s="107">
        <v>1</v>
      </c>
      <c r="M12" s="108">
        <f>IF(AND(J12&gt;=80,J12&lt;=89.999),(J12-80),IF(AND(J12&gt;=60,J12&lt;=69.999),(J12-60),IF(AND(J12&gt;=70,J12&lt;=79.999),(J12-70),IF(AND(J12&gt;=90,J12&lt;=99.999),(J12-90),IF(J12&gt;=100,0)))))</f>
        <v>8.274000000000001</v>
      </c>
      <c r="N12" s="108">
        <f>(M12*L12)/K12</f>
        <v>0.8274000000000001</v>
      </c>
      <c r="O12" s="109">
        <f>IF(AND(J12&gt;=80,J12&lt;=89.999),(N12+3),IF(AND(J12&gt;=60,J12&lt;=69.999),(N12+1),IF(AND(J12&gt;=70,J12&lt;=79.999),(N12+2),IF(AND(J8&gt;=90,J8&lt;=99.999),(4+N12),IF(J8&gt;=100,5)))))</f>
        <v>4.8274</v>
      </c>
      <c r="P12" s="110">
        <f>(D12/100)*O12</f>
        <v>0.193096</v>
      </c>
      <c r="Q12" s="172"/>
    </row>
    <row r="13" spans="1:17" ht="19.5" thickBot="1">
      <c r="A13" s="6"/>
      <c r="B13" s="99" t="s">
        <v>13</v>
      </c>
      <c r="C13" s="166"/>
      <c r="D13" s="168"/>
      <c r="E13" s="168"/>
      <c r="F13" s="168"/>
      <c r="G13" s="168"/>
      <c r="H13" s="168"/>
      <c r="I13" s="168"/>
      <c r="J13" s="40"/>
      <c r="K13" s="111"/>
      <c r="L13" s="111"/>
      <c r="M13" s="111"/>
      <c r="N13" s="111"/>
      <c r="O13" s="112"/>
      <c r="P13" s="113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5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</v>
      </c>
      <c r="N16" s="26">
        <f>(M16*L16)/K16</f>
        <v>0</v>
      </c>
      <c r="O16" s="37">
        <f>IF(AND(J16&gt;=1,J16&lt;=1.999),(N16+1),IF(AND(J16&gt;=2,J16&lt;=2.999),(N16+2),IF(AND(J16&gt;=3,J16&lt;=3.999),(N16+3),IF(AND(J16&gt;=4,J16&lt;=4.999),(N16+4),IF(J16&gt;=5,5)))))</f>
        <v>5</v>
      </c>
      <c r="P16" s="27">
        <f>(D16/100)*O16</f>
        <v>0.1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7">
        <f>(D18/100)*O18</f>
        <v>0.1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8"/>
      <c r="B20" s="99" t="s">
        <v>21</v>
      </c>
      <c r="C20" s="100" t="s">
        <v>22</v>
      </c>
      <c r="D20" s="101">
        <v>4</v>
      </c>
      <c r="E20" s="114" t="s">
        <v>23</v>
      </c>
      <c r="F20" s="101">
        <v>81</v>
      </c>
      <c r="G20" s="101">
        <v>86</v>
      </c>
      <c r="H20" s="101">
        <v>91</v>
      </c>
      <c r="I20" s="114" t="s">
        <v>24</v>
      </c>
      <c r="J20" s="42">
        <v>95</v>
      </c>
      <c r="K20" s="102">
        <v>5</v>
      </c>
      <c r="L20" s="102">
        <v>1</v>
      </c>
      <c r="M20" s="115">
        <f>IF(AND(J20&gt;=60,J20&lt;=80.999),(J20-80),IF(AND(J20&gt;=81,J20&lt;=85.999),(J20-81),IF(AND(J20&gt;=86,J20&lt;=90.999),(J20-86),IF(AND(J20&gt;=91,J20&lt;=95.999),(J20-91),IF(J20&gt;=96,0)))))</f>
        <v>4</v>
      </c>
      <c r="N20" s="108">
        <f aca="true" t="shared" si="0" ref="N20:N25">(M20*L20)/K20</f>
        <v>0.8</v>
      </c>
      <c r="O20" s="116">
        <f>IF(AND(J20&gt;=60,J20&lt;=80.999),(N20+1),IF(AND(J20&gt;=81,J20&lt;=85.999),(N20+2),IF(AND(J20&gt;=86,J20&lt;=90.999),(N20+3),IF(AND(J20&gt;=91,J20&lt;=95.999),(N20+4),IF(J20&gt;=96,5)))))</f>
        <v>4.8</v>
      </c>
      <c r="P20" s="110">
        <f aca="true" t="shared" si="1" ref="P20:P25">(D20/100)*O20</f>
        <v>0.192</v>
      </c>
      <c r="Q20" s="5"/>
    </row>
    <row r="21" spans="1:17" ht="95.25" thickBot="1">
      <c r="A21" s="75" t="s">
        <v>65</v>
      </c>
      <c r="B21" s="3" t="s">
        <v>54</v>
      </c>
      <c r="C21" s="4" t="s">
        <v>22</v>
      </c>
      <c r="D21" s="5">
        <v>5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4.75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</v>
      </c>
      <c r="N21" s="29">
        <f>(M21*L21)/K21</f>
        <v>0</v>
      </c>
      <c r="O21" s="30">
        <f>IF(AND(J21&gt;=4,J21&lt;=4.249),(N21+1),IF(AND(J21&gt;=4.25,J21&lt;=4.499),(N21+2),IF(AND(J21&gt;=4.5,J21&lt;=4.749),(N21+3),IF(AND(J21&gt;=4.75,J21&lt;=4.999),(N21+4),IF(J21&gt;=5,5)))))</f>
        <v>4</v>
      </c>
      <c r="P21" s="31">
        <f>(D21/100)*O21</f>
        <v>0.2</v>
      </c>
      <c r="Q21" s="5"/>
    </row>
    <row r="22" spans="1:17" ht="111" thickBot="1">
      <c r="A22" s="7"/>
      <c r="B22" s="99" t="s">
        <v>55</v>
      </c>
      <c r="C22" s="100" t="s">
        <v>12</v>
      </c>
      <c r="D22" s="101">
        <v>5</v>
      </c>
      <c r="E22" s="101">
        <v>60</v>
      </c>
      <c r="F22" s="101">
        <v>70</v>
      </c>
      <c r="G22" s="101">
        <v>80</v>
      </c>
      <c r="H22" s="101">
        <v>90</v>
      </c>
      <c r="I22" s="101">
        <v>100</v>
      </c>
      <c r="J22" s="38">
        <v>99.021</v>
      </c>
      <c r="K22" s="102">
        <v>10</v>
      </c>
      <c r="L22" s="102">
        <v>1</v>
      </c>
      <c r="M22" s="117">
        <f>IF(AND(J22&gt;=60,J22&lt;=69.999),(J22-60),IF(AND(J22&gt;=70,J22&lt;=79.999),(J22-70),IF(AND(J22&gt;=80,J22&lt;=89.999),(J22-80),IF(AND(J22&gt;=90,J22&lt;=99.999),(J22-90),IF(J22&gt;=100,0)))))</f>
        <v>9.021</v>
      </c>
      <c r="N22" s="118">
        <f>(M22*L22)/K22</f>
        <v>0.9021000000000001</v>
      </c>
      <c r="O22" s="119">
        <f>IF(AND(J22&gt;=60,J22&lt;=69.999),(N22+1),IF(AND(J22&gt;=70,J22&lt;=79.999),(N22+2),IF(AND(J22&gt;=80,J22&lt;=89.999),(N22+3),IF(AND(J22&gt;=90,J22&lt;=99.999),(N22+4),IF(J22&gt;=100,5)))))</f>
        <v>4.9021</v>
      </c>
      <c r="P22" s="127">
        <f>(D22/100)*O22</f>
        <v>0.24510500000000002</v>
      </c>
      <c r="Q22" s="5"/>
    </row>
    <row r="23" spans="1:17" ht="48" thickBot="1">
      <c r="A23" s="192"/>
      <c r="B23" s="3" t="s">
        <v>56</v>
      </c>
      <c r="C23" s="4" t="s">
        <v>22</v>
      </c>
      <c r="D23" s="5">
        <v>5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31">
        <f t="shared" si="1"/>
        <v>0.19435000000000002</v>
      </c>
      <c r="Q23" s="5"/>
    </row>
    <row r="24" spans="1:17" ht="111" thickBot="1">
      <c r="A24" s="183"/>
      <c r="B24" s="99" t="s">
        <v>57</v>
      </c>
      <c r="C24" s="100" t="s">
        <v>22</v>
      </c>
      <c r="D24" s="101">
        <v>4</v>
      </c>
      <c r="E24" s="114" t="s">
        <v>25</v>
      </c>
      <c r="F24" s="101">
        <v>60</v>
      </c>
      <c r="G24" s="101">
        <v>70</v>
      </c>
      <c r="H24" s="101">
        <v>80</v>
      </c>
      <c r="I24" s="114" t="s">
        <v>26</v>
      </c>
      <c r="J24" s="38">
        <v>92</v>
      </c>
      <c r="K24" s="102">
        <v>10</v>
      </c>
      <c r="L24" s="102">
        <v>1</v>
      </c>
      <c r="M24" s="117">
        <f>IF(AND(J24&gt;=50,J24&lt;=59.999),(J24-60),IF(AND(J24&gt;=60,J24&lt;=69.999),(J24-60),IF(AND(J24&gt;=70,J24&lt;=79.999),(J24-70),IF(AND(J24&gt;=80,J24&lt;=89.999),(J24-80),IF(J24&gt;=90,0)))))</f>
        <v>0</v>
      </c>
      <c r="N24" s="118">
        <f t="shared" si="0"/>
        <v>0</v>
      </c>
      <c r="O24" s="119">
        <f>IF(AND(J24&gt;=50,J24&lt;=59.999),(N24+1),IF(AND(J24&gt;=60,J24&lt;=69.999),(N24+2),IF(AND(J24&gt;=70,J24&lt;=79.999),(N24+3),IF(AND(J24&gt;=80,J24&lt;=89.999),(N24+4),IF(J24&gt;=90,5)))))</f>
        <v>5</v>
      </c>
      <c r="P24" s="127">
        <f t="shared" si="1"/>
        <v>0.2</v>
      </c>
      <c r="Q24" s="5"/>
    </row>
    <row r="25" spans="1:17" ht="95.25" thickBot="1">
      <c r="A25" s="192" t="s">
        <v>29</v>
      </c>
      <c r="B25" s="3" t="s">
        <v>64</v>
      </c>
      <c r="C25" s="4" t="s">
        <v>12</v>
      </c>
      <c r="D25" s="5">
        <v>6</v>
      </c>
      <c r="E25" s="5">
        <v>70</v>
      </c>
      <c r="F25" s="5">
        <v>75</v>
      </c>
      <c r="G25" s="5">
        <v>80</v>
      </c>
      <c r="H25" s="5">
        <v>85</v>
      </c>
      <c r="I25" s="5">
        <v>90</v>
      </c>
      <c r="J25" s="38">
        <v>95.411</v>
      </c>
      <c r="K25" s="18">
        <v>5</v>
      </c>
      <c r="L25" s="18">
        <v>1</v>
      </c>
      <c r="M25" s="28">
        <f>IF(AND(J25&gt;=70,J25&lt;=74.999),(J25-70),IF(AND(J25&gt;=75,J25&lt;=79.999),(J25-75),IF(AND(J25&gt;=80,J25&lt;=84.999),(J25-80),IF(AND(J25&gt;=85,J25&lt;=89.999),(J25-85),IF(J25&gt;=90,0)))))</f>
        <v>0</v>
      </c>
      <c r="N25" s="29">
        <f t="shared" si="0"/>
        <v>0</v>
      </c>
      <c r="O25" s="30">
        <f>IF(AND(J25&gt;=70,J25&lt;=74.999),(N25+1),IF(AND(J25&gt;=75,J25&lt;=79.999),(N25+2),IF(AND(J25&gt;=80,J25&lt;=84.999),(N25+3),IF(AND(J25&gt;=85,J25&lt;=89.999),(N25+4),IF(J25&gt;=90,5)))))</f>
        <v>5</v>
      </c>
      <c r="P25" s="31">
        <f t="shared" si="1"/>
        <v>0.3</v>
      </c>
      <c r="Q25" s="5"/>
    </row>
    <row r="26" spans="1:17" ht="157.5">
      <c r="A26" s="183"/>
      <c r="B26" s="106" t="s">
        <v>30</v>
      </c>
      <c r="C26" s="120" t="s">
        <v>12</v>
      </c>
      <c r="D26" s="121">
        <v>4</v>
      </c>
      <c r="E26" s="121"/>
      <c r="F26" s="121"/>
      <c r="G26" s="121"/>
      <c r="H26" s="121"/>
      <c r="I26" s="121"/>
      <c r="J26" s="41"/>
      <c r="K26" s="122"/>
      <c r="L26" s="122"/>
      <c r="M26" s="122"/>
      <c r="N26" s="122"/>
      <c r="O26" s="121"/>
      <c r="P26" s="121"/>
      <c r="Q26" s="11"/>
    </row>
    <row r="27" spans="1:17" ht="47.25">
      <c r="A27" s="183"/>
      <c r="B27" s="106" t="s">
        <v>31</v>
      </c>
      <c r="C27" s="210"/>
      <c r="D27" s="211">
        <v>2</v>
      </c>
      <c r="E27" s="211">
        <v>60</v>
      </c>
      <c r="F27" s="211">
        <v>70</v>
      </c>
      <c r="G27" s="211">
        <v>80</v>
      </c>
      <c r="H27" s="211">
        <v>90</v>
      </c>
      <c r="I27" s="211">
        <v>100</v>
      </c>
      <c r="J27" s="179">
        <v>100</v>
      </c>
      <c r="K27" s="123">
        <v>10</v>
      </c>
      <c r="L27" s="123">
        <v>1</v>
      </c>
      <c r="M27" s="115">
        <f>IF(AND(J27&gt;=60,J27&lt;=69.999),(J27-60),IF(AND(J27&gt;=70,J27&lt;=79.999),(J27-70),IF(AND(J27&gt;=80,J27&lt;=89.999),(J27-80),IF(AND(J27&gt;=90,J27&lt;=99.999),(J27-90),IF(J27&gt;=100,0)))))</f>
        <v>0</v>
      </c>
      <c r="N27" s="108">
        <f>(M27*L27)/K27</f>
        <v>0</v>
      </c>
      <c r="O27" s="116">
        <f>IF(AND(J27&gt;=60,J27&lt;=69.999),(N27+1),IF(AND(J27&gt;=70,J27&lt;=79.999),(N27+2),IF(AND(J27&gt;=80,J27&lt;=89.999),(N27+3),IF(AND(J27&gt;=90,J27&lt;=99.999),(N27+4),IF(J27&gt;=100,5)))))</f>
        <v>5</v>
      </c>
      <c r="P27" s="110">
        <f>(D27/100)*O27</f>
        <v>0.1</v>
      </c>
      <c r="Q27" s="173"/>
    </row>
    <row r="28" spans="1:17" ht="158.25" thickBot="1">
      <c r="A28" s="183"/>
      <c r="B28" s="99" t="s">
        <v>32</v>
      </c>
      <c r="C28" s="166"/>
      <c r="D28" s="168"/>
      <c r="E28" s="168"/>
      <c r="F28" s="168"/>
      <c r="G28" s="168"/>
      <c r="H28" s="168"/>
      <c r="I28" s="168"/>
      <c r="J28" s="191"/>
      <c r="K28" s="111"/>
      <c r="L28" s="111"/>
      <c r="M28" s="111"/>
      <c r="N28" s="111"/>
      <c r="O28" s="124"/>
      <c r="P28" s="124"/>
      <c r="Q28" s="174"/>
    </row>
    <row r="29" spans="1:17" ht="142.5" thickBot="1">
      <c r="A29" s="184"/>
      <c r="B29" s="99" t="s">
        <v>33</v>
      </c>
      <c r="C29" s="100"/>
      <c r="D29" s="101">
        <v>2</v>
      </c>
      <c r="E29" s="114" t="s">
        <v>34</v>
      </c>
      <c r="F29" s="101">
        <v>40</v>
      </c>
      <c r="G29" s="101">
        <v>60</v>
      </c>
      <c r="H29" s="101">
        <v>80</v>
      </c>
      <c r="I29" s="114" t="s">
        <v>35</v>
      </c>
      <c r="J29" s="38">
        <v>67</v>
      </c>
      <c r="K29" s="102">
        <v>20</v>
      </c>
      <c r="L29" s="102">
        <v>1</v>
      </c>
      <c r="M29" s="125">
        <f>IF(AND(J29&gt;=20,J29&lt;=39.999),(J29-20),IF(AND(J29&gt;=40,J29&lt;=59.999),(J29-40),IF(AND(J29&gt;=60,J29&lt;=79.999),(J29-60),IF(AND(J29&gt;=80,J29&lt;=80.999),(J29-80),IF(J29&gt;=81,0)))))</f>
        <v>7</v>
      </c>
      <c r="N29" s="126">
        <f>(M29*L29)/K29</f>
        <v>0.35</v>
      </c>
      <c r="O29" s="109">
        <f>IF(AND(J29&gt;=20,J29&lt;=39.999),(N29+1),IF(AND(J29&gt;=40,J29&lt;=59.999),(N29+2),IF(AND(J29&gt;=60,J29&lt;=79.999),(N29+3),IF(AND(J29&gt;=80,J29&lt;=80.999),(N29+4),IF(J29&gt;=81,5)))))</f>
        <v>3.35</v>
      </c>
      <c r="P29" s="149">
        <f>(D29/100)*O29</f>
        <v>0.067</v>
      </c>
      <c r="Q29" s="5"/>
    </row>
    <row r="30" spans="1:17" ht="19.5" thickBot="1">
      <c r="A30" s="185" t="s">
        <v>36</v>
      </c>
      <c r="B30" s="186"/>
      <c r="C30" s="187"/>
      <c r="D30" s="5">
        <v>100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30">
        <f>SUM(P8,P10,P11,P12,P16,P18,P20,P21,P22,P23,P24,P25,P27,P29)</f>
        <v>4.7325360000000005</v>
      </c>
      <c r="Q30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7:H28"/>
    <mergeCell ref="I27:I28"/>
    <mergeCell ref="J16:J17"/>
    <mergeCell ref="Q16:Q17"/>
    <mergeCell ref="I18:I19"/>
    <mergeCell ref="J18:J19"/>
    <mergeCell ref="J27:J28"/>
    <mergeCell ref="Q27:Q28"/>
    <mergeCell ref="H16:H17"/>
    <mergeCell ref="I16:I17"/>
    <mergeCell ref="A30:C30"/>
    <mergeCell ref="E30:O30"/>
    <mergeCell ref="Q18:Q19"/>
    <mergeCell ref="A23:A24"/>
    <mergeCell ref="A25:A29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30"/>
  <sheetViews>
    <sheetView zoomScalePageLayoutView="0" workbookViewId="0" topLeftCell="A1">
      <selection activeCell="P30" sqref="P30"/>
    </sheetView>
  </sheetViews>
  <sheetFormatPr defaultColWidth="9.140625" defaultRowHeight="15"/>
  <sheetData>
    <row r="1" spans="1:17" ht="14.2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.25">
      <c r="A2" s="177" t="s">
        <v>48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ht="15" thickBot="1"/>
    <row r="4" spans="1:17" ht="19.5" thickBot="1">
      <c r="A4" s="150" t="s">
        <v>0</v>
      </c>
      <c r="B4" s="150" t="s">
        <v>1</v>
      </c>
      <c r="C4" s="150" t="s">
        <v>2</v>
      </c>
      <c r="D4" s="150" t="s">
        <v>3</v>
      </c>
      <c r="E4" s="169" t="s">
        <v>4</v>
      </c>
      <c r="F4" s="170"/>
      <c r="G4" s="170"/>
      <c r="H4" s="170"/>
      <c r="I4" s="171"/>
      <c r="J4" s="162" t="s">
        <v>5</v>
      </c>
      <c r="K4" s="163"/>
      <c r="L4" s="163"/>
      <c r="M4" s="163"/>
      <c r="N4" s="163"/>
      <c r="O4" s="163"/>
      <c r="P4" s="164"/>
      <c r="Q4" s="150" t="s">
        <v>6</v>
      </c>
    </row>
    <row r="5" spans="1:17" ht="19.5" customHeight="1">
      <c r="A5" s="151"/>
      <c r="B5" s="151"/>
      <c r="C5" s="151"/>
      <c r="D5" s="151"/>
      <c r="E5" s="153">
        <v>1</v>
      </c>
      <c r="F5" s="153">
        <v>2</v>
      </c>
      <c r="G5" s="153">
        <v>3</v>
      </c>
      <c r="H5" s="153">
        <v>4</v>
      </c>
      <c r="I5" s="153">
        <v>5</v>
      </c>
      <c r="J5" s="156" t="s">
        <v>5</v>
      </c>
      <c r="K5" s="16" t="s">
        <v>37</v>
      </c>
      <c r="L5" s="16" t="s">
        <v>39</v>
      </c>
      <c r="M5" s="16" t="s">
        <v>39</v>
      </c>
      <c r="N5" s="16" t="s">
        <v>42</v>
      </c>
      <c r="O5" s="1" t="s">
        <v>7</v>
      </c>
      <c r="P5" s="159" t="s">
        <v>9</v>
      </c>
      <c r="Q5" s="151"/>
    </row>
    <row r="6" spans="1:17" ht="19.5" customHeight="1">
      <c r="A6" s="151"/>
      <c r="B6" s="151"/>
      <c r="C6" s="151"/>
      <c r="D6" s="151"/>
      <c r="E6" s="154"/>
      <c r="F6" s="154"/>
      <c r="G6" s="154"/>
      <c r="H6" s="154"/>
      <c r="I6" s="154"/>
      <c r="J6" s="157"/>
      <c r="K6" s="16" t="s">
        <v>38</v>
      </c>
      <c r="L6" s="16" t="s">
        <v>40</v>
      </c>
      <c r="M6" s="16" t="s">
        <v>41</v>
      </c>
      <c r="N6" s="16" t="s">
        <v>16</v>
      </c>
      <c r="O6" s="1" t="s">
        <v>8</v>
      </c>
      <c r="P6" s="160"/>
      <c r="Q6" s="151"/>
    </row>
    <row r="7" spans="1:17" ht="16.5" thickBot="1">
      <c r="A7" s="152"/>
      <c r="B7" s="152"/>
      <c r="C7" s="152"/>
      <c r="D7" s="152"/>
      <c r="E7" s="155"/>
      <c r="F7" s="155"/>
      <c r="G7" s="155"/>
      <c r="H7" s="155"/>
      <c r="I7" s="155"/>
      <c r="J7" s="158"/>
      <c r="K7" s="17"/>
      <c r="L7" s="17"/>
      <c r="M7" s="17" t="s">
        <v>38</v>
      </c>
      <c r="N7" s="17"/>
      <c r="O7" s="2"/>
      <c r="P7" s="161"/>
      <c r="Q7" s="152"/>
    </row>
    <row r="8" spans="1:17" ht="111" thickBot="1">
      <c r="A8" s="98" t="s">
        <v>10</v>
      </c>
      <c r="B8" s="99" t="s">
        <v>11</v>
      </c>
      <c r="C8" s="100" t="s">
        <v>12</v>
      </c>
      <c r="D8" s="101">
        <v>45</v>
      </c>
      <c r="E8" s="101">
        <v>20</v>
      </c>
      <c r="F8" s="101">
        <v>40</v>
      </c>
      <c r="G8" s="101">
        <v>60</v>
      </c>
      <c r="H8" s="101">
        <v>80</v>
      </c>
      <c r="I8" s="101">
        <v>100</v>
      </c>
      <c r="J8" s="38">
        <v>97.466</v>
      </c>
      <c r="K8" s="102">
        <v>20</v>
      </c>
      <c r="L8" s="102">
        <v>1</v>
      </c>
      <c r="M8" s="102">
        <f>IF(AND(J8&gt;=80,J8&lt;=99.999),(J8-80),IF(AND(J8&gt;=60,J8&lt;=79.999),(J8-60),IF(AND(J8&gt;=40,J8&lt;=59.999),(J8-40),IF(AND(J8&gt;=20,J8&lt;=39.999),(J8-20),IF(J8&gt;=100,0)))))</f>
        <v>17.465999999999994</v>
      </c>
      <c r="N8" s="103">
        <f>(M8*L8)/K8</f>
        <v>0.8732999999999997</v>
      </c>
      <c r="O8" s="104">
        <f>IF(AND(J8&gt;=80,J8&lt;=99.999),(N8+4),IF(AND(J8&gt;=60,J8&lt;=79.999),(N8+3),IF(AND(J8&gt;=40,J8&lt;=59.999),(N8+2),IF(AND(J8&gt;=20,J8&lt;=39.999),(N8+1),IF(J8&gt;=100,5)))))</f>
        <v>4.8732999999999995</v>
      </c>
      <c r="P8" s="105">
        <f>(D8/98)*O8</f>
        <v>2.237739795918367</v>
      </c>
      <c r="Q8" s="5"/>
    </row>
    <row r="9" spans="1:17" ht="78.75">
      <c r="A9" s="75" t="s">
        <v>66</v>
      </c>
      <c r="B9" s="9" t="s">
        <v>50</v>
      </c>
      <c r="C9" s="10" t="s">
        <v>12</v>
      </c>
      <c r="D9" s="11">
        <v>14</v>
      </c>
      <c r="E9" s="11"/>
      <c r="F9" s="11"/>
      <c r="G9" s="11"/>
      <c r="H9" s="11"/>
      <c r="I9" s="11"/>
      <c r="J9" s="41"/>
      <c r="K9" s="21"/>
      <c r="L9" s="21"/>
      <c r="M9" s="21"/>
      <c r="N9" s="21"/>
      <c r="O9" s="11"/>
      <c r="P9" s="11"/>
      <c r="Q9" s="11"/>
    </row>
    <row r="10" spans="1:17" ht="79.5" thickBot="1">
      <c r="A10" s="7"/>
      <c r="B10" s="3" t="s">
        <v>51</v>
      </c>
      <c r="C10" s="4"/>
      <c r="D10" s="5">
        <v>7</v>
      </c>
      <c r="E10" s="5">
        <v>1.4</v>
      </c>
      <c r="F10" s="5">
        <v>2.8</v>
      </c>
      <c r="G10" s="5">
        <v>4.2</v>
      </c>
      <c r="H10" s="5">
        <v>5.6</v>
      </c>
      <c r="I10" s="5">
        <v>7</v>
      </c>
      <c r="J10" s="38">
        <v>6.085</v>
      </c>
      <c r="K10" s="18">
        <v>1.4</v>
      </c>
      <c r="L10" s="18">
        <v>1</v>
      </c>
      <c r="M10" s="26">
        <f>IF(AND(J10&gt;=1.4,J10&lt;=2.799),(J10-1.4),IF(AND(J10&gt;=2.8,J10&lt;=4.199),(J10-2.8),IF(AND(J10&gt;=4.2,J10&lt;=5.599),(J10-4.2),IF(AND(J10&gt;=5.6,J10&lt;=6.999),(J10-5.6),IF(J10&gt;=7,0)))))</f>
        <v>0.4850000000000003</v>
      </c>
      <c r="N10" s="26">
        <f>(M10*L10)/K10</f>
        <v>0.3464285714285717</v>
      </c>
      <c r="O10" s="32">
        <f>IF(AND(J10&gt;=1.4,J10&lt;=2.799),(N10+1),IF(AND(J10&gt;=2.8,J10&lt;=4.199),(N10+2),IF(AND(J10&gt;=4.2,J10&lt;=5.599),(N10+3),IF(AND(J10&gt;=5.6,J9&lt;=6.999),(N10+4),IF(J10&gt;=100,5)))))</f>
        <v>4.3464285714285715</v>
      </c>
      <c r="P10" s="23">
        <f>(D10/98)*O10</f>
        <v>0.31045918367346936</v>
      </c>
      <c r="Q10" s="5"/>
    </row>
    <row r="11" spans="1:17" ht="111" thickBot="1">
      <c r="A11" s="7"/>
      <c r="B11" s="3" t="s">
        <v>52</v>
      </c>
      <c r="C11" s="4"/>
      <c r="D11" s="5">
        <v>7</v>
      </c>
      <c r="E11" s="5">
        <v>1.4</v>
      </c>
      <c r="F11" s="5">
        <v>2.8</v>
      </c>
      <c r="G11" s="5">
        <v>4.2</v>
      </c>
      <c r="H11" s="5">
        <v>5.6</v>
      </c>
      <c r="I11" s="5">
        <v>7</v>
      </c>
      <c r="J11" s="38">
        <v>6.875</v>
      </c>
      <c r="K11" s="18">
        <v>1.4</v>
      </c>
      <c r="L11" s="18">
        <v>1</v>
      </c>
      <c r="M11" s="28">
        <f>IF(AND(J11&gt;=1.4,J11&lt;=2.799),(J11-1.4),IF(AND(J11&gt;=2.8,J11&lt;=4.199),(J11-2.8),IF(AND(J11&gt;=4.2,J11&lt;=5.599),(J11-4.2),IF(AND(J11&gt;=5.6,J11&lt;=6.999),(J11-5.6),IF(J11&gt;=7,0)))))</f>
        <v>1.2750000000000004</v>
      </c>
      <c r="N11" s="29">
        <f>(M11*L11)/K11</f>
        <v>0.910714285714286</v>
      </c>
      <c r="O11" s="30">
        <f>IF(AND(J11&gt;=1.4,J11&lt;=2.799),(N11+1),IF(AND(J11&gt;=2.8,J11&lt;=4.199),(N11+2),IF(AND(J11&gt;=4.2,J11&lt;=5.599),(N11+3),IF(AND(J11&gt;=5.6,J10&lt;=6.999),(N11+4),IF(J11&gt;=100,5)))))</f>
        <v>4.9107142857142865</v>
      </c>
      <c r="P11" s="23">
        <f>(D11/98)*O11</f>
        <v>0.350765306122449</v>
      </c>
      <c r="Q11" s="5"/>
    </row>
    <row r="12" spans="1:17" ht="94.5">
      <c r="A12" s="15"/>
      <c r="B12" s="106" t="s">
        <v>53</v>
      </c>
      <c r="C12" s="165" t="s">
        <v>12</v>
      </c>
      <c r="D12" s="167">
        <v>4</v>
      </c>
      <c r="E12" s="167">
        <v>60</v>
      </c>
      <c r="F12" s="167">
        <v>70</v>
      </c>
      <c r="G12" s="167">
        <v>80</v>
      </c>
      <c r="H12" s="167">
        <v>90</v>
      </c>
      <c r="I12" s="167">
        <v>100</v>
      </c>
      <c r="J12" s="39">
        <v>98.274</v>
      </c>
      <c r="K12" s="107">
        <v>10</v>
      </c>
      <c r="L12" s="107">
        <v>1</v>
      </c>
      <c r="M12" s="108">
        <f>IF(AND(J12&gt;=80,J12&lt;=89.999),(J12-80),IF(AND(J12&gt;=60,J12&lt;=69.999),(J12-60),IF(AND(J12&gt;=70,J12&lt;=79.999),(J12-70),IF(AND(J12&gt;=90,J12&lt;=99.999),(J12-90),IF(J12&gt;=100,0)))))</f>
        <v>8.274000000000001</v>
      </c>
      <c r="N12" s="108">
        <f>(M12*L12)/K12</f>
        <v>0.8274000000000001</v>
      </c>
      <c r="O12" s="109">
        <f>IF(AND(J12&gt;=80,J12&lt;=89.999),(N12+3),IF(AND(J12&gt;=60,J12&lt;=69.999),(N12+1),IF(AND(J12&gt;=70,J12&lt;=79.999),(N12+2),IF(AND(J8&gt;=90,J8&lt;=99.999),(4+N12),IF(J8&gt;=100,5)))))</f>
        <v>4.8274</v>
      </c>
      <c r="P12" s="110">
        <f>(D12/98)*O12</f>
        <v>0.19703673469387753</v>
      </c>
      <c r="Q12" s="172"/>
    </row>
    <row r="13" spans="1:17" ht="19.5" thickBot="1">
      <c r="A13" s="6"/>
      <c r="B13" s="99" t="s">
        <v>13</v>
      </c>
      <c r="C13" s="166"/>
      <c r="D13" s="168"/>
      <c r="E13" s="168"/>
      <c r="F13" s="168"/>
      <c r="G13" s="168"/>
      <c r="H13" s="168"/>
      <c r="I13" s="168"/>
      <c r="J13" s="40"/>
      <c r="K13" s="111"/>
      <c r="L13" s="111"/>
      <c r="M13" s="111"/>
      <c r="N13" s="111"/>
      <c r="O13" s="112"/>
      <c r="P13" s="113"/>
      <c r="Q13" s="174"/>
    </row>
    <row r="14" spans="1:17" ht="47.25">
      <c r="A14" s="7"/>
      <c r="B14" s="9" t="s">
        <v>14</v>
      </c>
      <c r="C14" s="175" t="s">
        <v>16</v>
      </c>
      <c r="D14" s="172">
        <v>4</v>
      </c>
      <c r="E14" s="172"/>
      <c r="F14" s="172"/>
      <c r="G14" s="172"/>
      <c r="H14" s="172"/>
      <c r="I14" s="172"/>
      <c r="J14" s="178"/>
      <c r="K14" s="19"/>
      <c r="L14" s="19"/>
      <c r="M14" s="19"/>
      <c r="N14" s="19"/>
      <c r="O14" s="172"/>
      <c r="P14" s="172"/>
      <c r="Q14" s="172"/>
    </row>
    <row r="15" spans="1:17" ht="15.75" customHeight="1">
      <c r="A15" s="7"/>
      <c r="B15" s="9" t="s">
        <v>15</v>
      </c>
      <c r="C15" s="176"/>
      <c r="D15" s="173"/>
      <c r="E15" s="173"/>
      <c r="F15" s="173"/>
      <c r="G15" s="173"/>
      <c r="H15" s="173"/>
      <c r="I15" s="173"/>
      <c r="J15" s="179"/>
      <c r="K15" s="22"/>
      <c r="L15" s="22"/>
      <c r="M15" s="22"/>
      <c r="N15" s="22"/>
      <c r="O15" s="173"/>
      <c r="P15" s="173"/>
      <c r="Q15" s="173"/>
    </row>
    <row r="16" spans="1:17" ht="78.75">
      <c r="A16" s="7"/>
      <c r="B16" s="9" t="s">
        <v>17</v>
      </c>
      <c r="C16" s="173"/>
      <c r="D16" s="173">
        <v>2</v>
      </c>
      <c r="E16" s="173">
        <v>1</v>
      </c>
      <c r="F16" s="173">
        <v>2</v>
      </c>
      <c r="G16" s="173">
        <v>3</v>
      </c>
      <c r="H16" s="173">
        <v>4</v>
      </c>
      <c r="I16" s="173">
        <v>5</v>
      </c>
      <c r="J16" s="180">
        <v>5</v>
      </c>
      <c r="K16" s="22">
        <v>1</v>
      </c>
      <c r="L16" s="22">
        <v>1</v>
      </c>
      <c r="M16" s="36">
        <f>IF(AND(J16&gt;=1,J16&lt;=1.999),(J16-1),IF(AND(J16&gt;=2,J16&lt;=2.999),(J16-2),IF(AND(J16&gt;=3,J16&lt;=3.999),(J16-3),IF(AND(J16&gt;=4,J16&lt;=4.999),(J16-4),IF(J16&gt;=5,0)))))</f>
        <v>0</v>
      </c>
      <c r="N16" s="26">
        <f>(M16*L16)/K16</f>
        <v>0</v>
      </c>
      <c r="O16" s="37">
        <f>IF(AND(J16&gt;=1,J16&lt;=1.999),(N16+1),IF(AND(J16&gt;=2,J16&lt;=2.999),(N16+2),IF(AND(J16&gt;=3,J16&lt;=3.999),(N16+3),IF(AND(J16&gt;=4,J16&lt;=4.999),(N16+4),IF(J16&gt;=5,5)))))</f>
        <v>5</v>
      </c>
      <c r="P16" s="27">
        <f>(D16/98)*O16</f>
        <v>0.1020408163265306</v>
      </c>
      <c r="Q16" s="173"/>
    </row>
    <row r="17" spans="1:17" ht="16.5" customHeight="1" thickBot="1">
      <c r="A17" s="7"/>
      <c r="B17" s="3" t="s">
        <v>18</v>
      </c>
      <c r="C17" s="174"/>
      <c r="D17" s="174"/>
      <c r="E17" s="174"/>
      <c r="F17" s="174"/>
      <c r="G17" s="174"/>
      <c r="H17" s="174"/>
      <c r="I17" s="174"/>
      <c r="J17" s="181"/>
      <c r="K17" s="20"/>
      <c r="L17" s="20"/>
      <c r="M17" s="20"/>
      <c r="N17" s="20"/>
      <c r="O17" s="24"/>
      <c r="P17" s="24"/>
      <c r="Q17" s="174"/>
    </row>
    <row r="18" spans="1:17" ht="47.25">
      <c r="A18" s="7"/>
      <c r="B18" s="9" t="s">
        <v>19</v>
      </c>
      <c r="C18" s="172"/>
      <c r="D18" s="172">
        <v>2</v>
      </c>
      <c r="E18" s="172">
        <v>1</v>
      </c>
      <c r="F18" s="172">
        <v>2</v>
      </c>
      <c r="G18" s="172">
        <v>3</v>
      </c>
      <c r="H18" s="172">
        <v>4</v>
      </c>
      <c r="I18" s="172">
        <v>5</v>
      </c>
      <c r="J18" s="182">
        <v>5</v>
      </c>
      <c r="K18" s="19">
        <v>1</v>
      </c>
      <c r="L18" s="19">
        <v>1</v>
      </c>
      <c r="M18" s="36">
        <f>IF(AND(J18&gt;=1,J18&lt;=1.999),(J18-1),IF(AND(J18&gt;=2,J18&lt;=2.999),(J18-2),IF(AND(J18&gt;=3,J18&lt;=3.999),(J18-3),IF(AND(J18&gt;=4,J18&lt;=4.999),(J18-4),IF(J18&gt;=5,0)))))</f>
        <v>0</v>
      </c>
      <c r="N18" s="26">
        <f>(M18*L18)/K18</f>
        <v>0</v>
      </c>
      <c r="O18" s="37">
        <f>IF(AND(J18&gt;=1,J18&lt;=1.999),(N18+1),IF(AND(J18&gt;=2,J18&lt;=2.999),(N18+2),IF(AND(J18&gt;=3,J18&lt;=3.999),(N18+3),IF(AND(J18&gt;=4,J18&lt;=4.999),(N18+4),IF(J18&gt;=5,5)))))</f>
        <v>5</v>
      </c>
      <c r="P18" s="27">
        <f>(D18/98)*O18</f>
        <v>0.1020408163265306</v>
      </c>
      <c r="Q18" s="172"/>
    </row>
    <row r="19" spans="1:17" ht="111" thickBot="1">
      <c r="A19" s="7"/>
      <c r="B19" s="3" t="s">
        <v>20</v>
      </c>
      <c r="C19" s="174"/>
      <c r="D19" s="174"/>
      <c r="E19" s="174"/>
      <c r="F19" s="174"/>
      <c r="G19" s="174"/>
      <c r="H19" s="174"/>
      <c r="I19" s="174"/>
      <c r="J19" s="181"/>
      <c r="K19" s="20"/>
      <c r="L19" s="20"/>
      <c r="M19" s="20"/>
      <c r="N19" s="20"/>
      <c r="O19" s="24"/>
      <c r="P19" s="24"/>
      <c r="Q19" s="174"/>
    </row>
    <row r="20" spans="1:17" ht="111" thickBot="1">
      <c r="A20" s="8"/>
      <c r="B20" s="99" t="s">
        <v>21</v>
      </c>
      <c r="C20" s="100" t="s">
        <v>22</v>
      </c>
      <c r="D20" s="101">
        <v>4</v>
      </c>
      <c r="E20" s="114" t="s">
        <v>23</v>
      </c>
      <c r="F20" s="101">
        <v>81</v>
      </c>
      <c r="G20" s="101">
        <v>86</v>
      </c>
      <c r="H20" s="101">
        <v>91</v>
      </c>
      <c r="I20" s="114" t="s">
        <v>24</v>
      </c>
      <c r="J20" s="42">
        <v>95</v>
      </c>
      <c r="K20" s="102">
        <v>5</v>
      </c>
      <c r="L20" s="102">
        <v>1</v>
      </c>
      <c r="M20" s="115">
        <f>IF(AND(J20&gt;=60,J20&lt;=80.999),(J20-80),IF(AND(J20&gt;=81,J20&lt;=85.999),(J20-81),IF(AND(J20&gt;=86,J20&lt;=90.999),(J20-86),IF(AND(J20&gt;=91,J20&lt;=95.999),(J20-91),IF(J20&gt;=96,0)))))</f>
        <v>4</v>
      </c>
      <c r="N20" s="108">
        <f aca="true" t="shared" si="0" ref="N20:N25">(M20*L20)/K20</f>
        <v>0.8</v>
      </c>
      <c r="O20" s="116">
        <f>IF(AND(J20&gt;=60,J20&lt;=80.999),(N20+1),IF(AND(J20&gt;=81,J20&lt;=85.999),(N20+2),IF(AND(J20&gt;=86,J20&lt;=90.999),(N20+3),IF(AND(J20&gt;=91,J20&lt;=95.999),(N20+4),IF(J20&gt;=96,5)))))</f>
        <v>4.8</v>
      </c>
      <c r="P20" s="105">
        <f aca="true" t="shared" si="1" ref="P20:P25">(D20/98)*O20</f>
        <v>0.19591836734693877</v>
      </c>
      <c r="Q20" s="5"/>
    </row>
    <row r="21" spans="1:17" ht="95.25" thickBot="1">
      <c r="A21" s="75" t="s">
        <v>65</v>
      </c>
      <c r="B21" s="3" t="s">
        <v>54</v>
      </c>
      <c r="C21" s="4" t="s">
        <v>22</v>
      </c>
      <c r="D21" s="5">
        <v>5</v>
      </c>
      <c r="E21" s="5">
        <v>4</v>
      </c>
      <c r="F21" s="5">
        <v>4.25</v>
      </c>
      <c r="G21" s="5">
        <v>4.5</v>
      </c>
      <c r="H21" s="5">
        <v>4.75</v>
      </c>
      <c r="I21" s="5">
        <v>5</v>
      </c>
      <c r="J21" s="42">
        <v>4.75</v>
      </c>
      <c r="K21" s="18">
        <v>0.25</v>
      </c>
      <c r="L21" s="18">
        <v>1</v>
      </c>
      <c r="M21" s="28">
        <f>IF(AND(J21&gt;=4,J21&lt;=4.249),(J21-4),IF(AND(J21&gt;=4.25,J21&lt;=4.499),(J21-4.25),IF(AND(J21&gt;=4.5,J21&lt;=4.749),(J21-4.5),IF(AND(J21&gt;=4.75,J21&lt;=4.999),(J21-4.75),IF(J21&gt;=5,0)))))</f>
        <v>0</v>
      </c>
      <c r="N21" s="29">
        <f>(M21*L21)/K21</f>
        <v>0</v>
      </c>
      <c r="O21" s="30">
        <f>IF(AND(J21&gt;=4,J21&lt;=4.249),(N21+1),IF(AND(J21&gt;=4.25,J21&lt;=4.499),(N21+2),IF(AND(J21&gt;=4.5,J21&lt;=4.749),(N21+3),IF(AND(J21&gt;=4.75,J21&lt;=4.999),(N21+4),IF(J21&gt;=5,5)))))</f>
        <v>4</v>
      </c>
      <c r="P21" s="23">
        <f>(D21/98)*O21</f>
        <v>0.20408163265306123</v>
      </c>
      <c r="Q21" s="5"/>
    </row>
    <row r="22" spans="1:17" ht="111" thickBot="1">
      <c r="A22" s="7"/>
      <c r="B22" s="99" t="s">
        <v>55</v>
      </c>
      <c r="C22" s="100" t="s">
        <v>12</v>
      </c>
      <c r="D22" s="101">
        <v>5</v>
      </c>
      <c r="E22" s="101">
        <v>60</v>
      </c>
      <c r="F22" s="101">
        <v>70</v>
      </c>
      <c r="G22" s="101">
        <v>80</v>
      </c>
      <c r="H22" s="101">
        <v>90</v>
      </c>
      <c r="I22" s="101">
        <v>100</v>
      </c>
      <c r="J22" s="38">
        <v>99.021</v>
      </c>
      <c r="K22" s="102">
        <v>10</v>
      </c>
      <c r="L22" s="102">
        <v>1</v>
      </c>
      <c r="M22" s="117">
        <f>IF(AND(J22&gt;=60,J22&lt;=69.999),(J22-60),IF(AND(J22&gt;=70,J22&lt;=79.999),(J22-70),IF(AND(J22&gt;=80,J22&lt;=89.999),(J22-80),IF(AND(J22&gt;=90,J22&lt;=99.999),(J22-90),IF(J22&gt;=100,0)))))</f>
        <v>9.021</v>
      </c>
      <c r="N22" s="118">
        <f>(M22*L22)/K22</f>
        <v>0.9021000000000001</v>
      </c>
      <c r="O22" s="119">
        <f>IF(AND(J22&gt;=60,J22&lt;=69.999),(N22+1),IF(AND(J22&gt;=70,J22&lt;=79.999),(N22+2),IF(AND(J22&gt;=80,J22&lt;=89.999),(N22+3),IF(AND(J22&gt;=90,J22&lt;=99.999),(N22+4),IF(J22&gt;=100,5)))))</f>
        <v>4.9021</v>
      </c>
      <c r="P22" s="105">
        <f>(D22/98)*O22</f>
        <v>0.25010714285714286</v>
      </c>
      <c r="Q22" s="5"/>
    </row>
    <row r="23" spans="1:17" ht="48" thickBot="1">
      <c r="A23" s="183"/>
      <c r="B23" s="3" t="s">
        <v>56</v>
      </c>
      <c r="C23" s="4" t="s">
        <v>22</v>
      </c>
      <c r="D23" s="5">
        <v>5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38">
        <v>3.887</v>
      </c>
      <c r="K23" s="18">
        <v>1</v>
      </c>
      <c r="L23" s="18">
        <v>1</v>
      </c>
      <c r="M23" s="28">
        <f>IF(AND(J23&gt;=1,J23&lt;=1.999),(J23-1),IF(AND(J23&gt;=2,J23&lt;=2.999),(J23-2),IF(AND(J23&gt;=3,J23&lt;=3.999),(J23-3),IF(AND(J23&gt;=4,J23&lt;=4.999),(J23-4),IF(J23&gt;=5,0)))))</f>
        <v>0.887</v>
      </c>
      <c r="N23" s="29">
        <f t="shared" si="0"/>
        <v>0.887</v>
      </c>
      <c r="O23" s="30">
        <f>IF(AND(J23&gt;=1,J23&lt;=1.999),(N23+1),IF(AND(J23&gt;=2,J23&lt;=2.999),(N23+2),IF(AND(J23&gt;=3,J23&lt;=3.999),(N23+3),IF(AND(J23&gt;=4,J23&lt;=4.999),(N23+4),IF(J23&gt;=5,5)))))</f>
        <v>3.887</v>
      </c>
      <c r="P23" s="23">
        <f t="shared" si="1"/>
        <v>0.19831632653061226</v>
      </c>
      <c r="Q23" s="5"/>
    </row>
    <row r="24" spans="1:17" ht="111" thickBot="1">
      <c r="A24" s="183"/>
      <c r="B24" s="99" t="s">
        <v>57</v>
      </c>
      <c r="C24" s="100" t="s">
        <v>22</v>
      </c>
      <c r="D24" s="101">
        <v>4</v>
      </c>
      <c r="E24" s="114" t="s">
        <v>25</v>
      </c>
      <c r="F24" s="101">
        <v>60</v>
      </c>
      <c r="G24" s="101">
        <v>70</v>
      </c>
      <c r="H24" s="101">
        <v>80</v>
      </c>
      <c r="I24" s="114" t="s">
        <v>26</v>
      </c>
      <c r="J24" s="38">
        <v>92</v>
      </c>
      <c r="K24" s="102">
        <v>10</v>
      </c>
      <c r="L24" s="102">
        <v>1</v>
      </c>
      <c r="M24" s="117">
        <f>IF(AND(J24&gt;=50,J24&lt;=59.999),(J24-60),IF(AND(J24&gt;=60,J24&lt;=69.999),(J24-60),IF(AND(J24&gt;=70,J24&lt;=79.999),(J24-70),IF(AND(J24&gt;=80,J24&lt;=89.999),(J24-80),IF(J24&gt;=90,0)))))</f>
        <v>0</v>
      </c>
      <c r="N24" s="118">
        <f t="shared" si="0"/>
        <v>0</v>
      </c>
      <c r="O24" s="119">
        <f>IF(AND(J24&gt;=50,J24&lt;=59.999),(N24+1),IF(AND(J24&gt;=60,J24&lt;=69.999),(N24+2),IF(AND(J24&gt;=70,J24&lt;=79.999),(N24+3),IF(AND(J24&gt;=80,J24&lt;=89.999),(N24+4),IF(J24&gt;=90,5)))))</f>
        <v>5</v>
      </c>
      <c r="P24" s="105">
        <f t="shared" si="1"/>
        <v>0.2040816326530612</v>
      </c>
      <c r="Q24" s="5"/>
    </row>
    <row r="25" spans="1:17" ht="95.25" thickBot="1">
      <c r="A25" s="192" t="s">
        <v>29</v>
      </c>
      <c r="B25" s="3" t="s">
        <v>64</v>
      </c>
      <c r="C25" s="4" t="s">
        <v>12</v>
      </c>
      <c r="D25" s="5">
        <v>6</v>
      </c>
      <c r="E25" s="5">
        <v>70</v>
      </c>
      <c r="F25" s="5">
        <v>75</v>
      </c>
      <c r="G25" s="5">
        <v>80</v>
      </c>
      <c r="H25" s="5">
        <v>85</v>
      </c>
      <c r="I25" s="5">
        <v>90</v>
      </c>
      <c r="J25" s="38">
        <v>95.411</v>
      </c>
      <c r="K25" s="18">
        <v>5</v>
      </c>
      <c r="L25" s="18">
        <v>1</v>
      </c>
      <c r="M25" s="28">
        <f>IF(AND(J25&gt;=70,J25&lt;=74.999),(J25-70),IF(AND(J25&gt;=75,J25&lt;=79.999),(J25-75),IF(AND(J25&gt;=80,J25&lt;=84.999),(J25-80),IF(AND(J25&gt;=85,J25&lt;=89.999),(J25-85),IF(J25&gt;=90,0)))))</f>
        <v>0</v>
      </c>
      <c r="N25" s="29">
        <f t="shared" si="0"/>
        <v>0</v>
      </c>
      <c r="O25" s="30">
        <f>IF(AND(J25&gt;=70,J25&lt;=74.999),(N25+1),IF(AND(J25&gt;=75,J25&lt;=79.999),(N25+2),IF(AND(J25&gt;=80,J25&lt;=84.999),(N25+3),IF(AND(J25&gt;=85,J25&lt;=89.999),(N25+4),IF(J25&gt;=90,5)))))</f>
        <v>5</v>
      </c>
      <c r="P25" s="23">
        <f t="shared" si="1"/>
        <v>0.30612244897959184</v>
      </c>
      <c r="Q25" s="5"/>
    </row>
    <row r="26" spans="1:17" ht="157.5">
      <c r="A26" s="183"/>
      <c r="B26" s="106" t="s">
        <v>30</v>
      </c>
      <c r="C26" s="120" t="s">
        <v>12</v>
      </c>
      <c r="D26" s="121">
        <v>4</v>
      </c>
      <c r="E26" s="121"/>
      <c r="F26" s="121"/>
      <c r="G26" s="121"/>
      <c r="H26" s="121"/>
      <c r="I26" s="121"/>
      <c r="J26" s="41"/>
      <c r="K26" s="122"/>
      <c r="L26" s="122"/>
      <c r="M26" s="122"/>
      <c r="N26" s="122"/>
      <c r="O26" s="121"/>
      <c r="P26" s="121"/>
      <c r="Q26" s="11"/>
    </row>
    <row r="27" spans="1:17" ht="47.25">
      <c r="A27" s="183"/>
      <c r="B27" s="106" t="s">
        <v>31</v>
      </c>
      <c r="C27" s="210"/>
      <c r="D27" s="211">
        <v>2</v>
      </c>
      <c r="E27" s="211">
        <v>60</v>
      </c>
      <c r="F27" s="211">
        <v>70</v>
      </c>
      <c r="G27" s="211">
        <v>80</v>
      </c>
      <c r="H27" s="211">
        <v>90</v>
      </c>
      <c r="I27" s="211">
        <v>100</v>
      </c>
      <c r="J27" s="179">
        <v>100</v>
      </c>
      <c r="K27" s="123">
        <v>10</v>
      </c>
      <c r="L27" s="123">
        <v>1</v>
      </c>
      <c r="M27" s="115">
        <f>IF(AND(J27&gt;=60,J27&lt;=69.999),(J27-60),IF(AND(J27&gt;=70,J27&lt;=79.999),(J27-70),IF(AND(J27&gt;=80,J27&lt;=89.999),(J27-80),IF(AND(J27&gt;=90,J27&lt;=99.999),(J27-90),IF(J27&gt;=100,0)))))</f>
        <v>0</v>
      </c>
      <c r="N27" s="108">
        <f>(M27*L27)/K27</f>
        <v>0</v>
      </c>
      <c r="O27" s="116">
        <f>IF(AND(J27&gt;=60,J27&lt;=69.999),(N27+1),IF(AND(J27&gt;=70,J27&lt;=79.999),(N27+2),IF(AND(J27&gt;=80,J27&lt;=89.999),(N27+3),IF(AND(J27&gt;=90,J27&lt;=99.999),(N27+4),IF(J27&gt;=100,5)))))</f>
        <v>5</v>
      </c>
      <c r="P27" s="116">
        <f>(D27/98)*O27</f>
        <v>0.1020408163265306</v>
      </c>
      <c r="Q27" s="173"/>
    </row>
    <row r="28" spans="1:17" ht="158.25" thickBot="1">
      <c r="A28" s="183"/>
      <c r="B28" s="99" t="s">
        <v>32</v>
      </c>
      <c r="C28" s="166"/>
      <c r="D28" s="168"/>
      <c r="E28" s="168"/>
      <c r="F28" s="168"/>
      <c r="G28" s="168"/>
      <c r="H28" s="168"/>
      <c r="I28" s="168"/>
      <c r="J28" s="191"/>
      <c r="K28" s="111"/>
      <c r="L28" s="111"/>
      <c r="M28" s="111"/>
      <c r="N28" s="111"/>
      <c r="O28" s="124"/>
      <c r="P28" s="124"/>
      <c r="Q28" s="174"/>
    </row>
    <row r="29" spans="1:17" ht="142.5" thickBot="1">
      <c r="A29" s="184"/>
      <c r="B29" s="99" t="s">
        <v>33</v>
      </c>
      <c r="C29" s="100"/>
      <c r="D29" s="101">
        <v>2</v>
      </c>
      <c r="E29" s="114" t="s">
        <v>34</v>
      </c>
      <c r="F29" s="101">
        <v>40</v>
      </c>
      <c r="G29" s="101">
        <v>60</v>
      </c>
      <c r="H29" s="101">
        <v>80</v>
      </c>
      <c r="I29" s="114" t="s">
        <v>35</v>
      </c>
      <c r="J29" s="38">
        <v>0</v>
      </c>
      <c r="K29" s="102">
        <v>20</v>
      </c>
      <c r="L29" s="102">
        <v>1</v>
      </c>
      <c r="M29" s="125" t="b">
        <f>IF(AND(J29&gt;=20,J29&lt;=39.999),(J29-20),IF(AND(J29&gt;=40,J29&lt;=59.999),(J29-40),IF(AND(J29&gt;=60,J29&lt;=79.999),(J29-60),IF(AND(J29&gt;=80,J29&lt;=80.999),(J29-80),IF(J29&gt;=81,0)))))</f>
        <v>0</v>
      </c>
      <c r="N29" s="126">
        <f>(M29*L29)/K29</f>
        <v>0</v>
      </c>
      <c r="O29" s="109" t="b">
        <f>IF(AND(J29&gt;=20,J29&lt;=39.999),(N29+1),IF(AND(J29&gt;=40,J29&lt;=59.999),(N29+2),IF(AND(J29&gt;=60,J29&lt;=79.999),(N29+3),IF(AND(J29&gt;=80,J29&lt;=80.999),(N29+4),IF(J29&gt;=81,5)))))</f>
        <v>0</v>
      </c>
      <c r="P29" s="105">
        <f>(D29/98)*O29</f>
        <v>0</v>
      </c>
      <c r="Q29" s="5" t="s">
        <v>45</v>
      </c>
    </row>
    <row r="30" spans="1:17" ht="19.5" thickBot="1">
      <c r="A30" s="185" t="s">
        <v>36</v>
      </c>
      <c r="B30" s="186"/>
      <c r="C30" s="187"/>
      <c r="D30" s="5">
        <v>98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23">
        <f>SUM(P8,P10,P11,P12,P16,P18,P20,P21,P22,P23,P24,P25,P27)</f>
        <v>4.760751020408162</v>
      </c>
      <c r="Q30" s="14"/>
    </row>
  </sheetData>
  <sheetProtection/>
  <mergeCells count="66">
    <mergeCell ref="P5:P7"/>
    <mergeCell ref="A1:Q1"/>
    <mergeCell ref="A2:Q2"/>
    <mergeCell ref="A4:A7"/>
    <mergeCell ref="B4:B7"/>
    <mergeCell ref="C4:C7"/>
    <mergeCell ref="D4:D7"/>
    <mergeCell ref="E4:I4"/>
    <mergeCell ref="J4:P4"/>
    <mergeCell ref="Q4:Q7"/>
    <mergeCell ref="E5:E7"/>
    <mergeCell ref="G12:G13"/>
    <mergeCell ref="H12:H13"/>
    <mergeCell ref="F5:F7"/>
    <mergeCell ref="G5:G7"/>
    <mergeCell ref="H5:H7"/>
    <mergeCell ref="I5:I7"/>
    <mergeCell ref="J5:J7"/>
    <mergeCell ref="C12:C13"/>
    <mergeCell ref="D12:D13"/>
    <mergeCell ref="E12:E13"/>
    <mergeCell ref="F12:F13"/>
    <mergeCell ref="I12:I13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H27:H28"/>
    <mergeCell ref="I27:I28"/>
    <mergeCell ref="J16:J17"/>
    <mergeCell ref="Q16:Q17"/>
    <mergeCell ref="I18:I19"/>
    <mergeCell ref="J18:J19"/>
    <mergeCell ref="J27:J28"/>
    <mergeCell ref="Q27:Q28"/>
    <mergeCell ref="H16:H17"/>
    <mergeCell ref="I16:I17"/>
    <mergeCell ref="A30:C30"/>
    <mergeCell ref="E30:O30"/>
    <mergeCell ref="Q18:Q19"/>
    <mergeCell ref="A23:A24"/>
    <mergeCell ref="A25:A29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Apinan</cp:lastModifiedBy>
  <cp:lastPrinted>2015-08-16T15:23:14Z</cp:lastPrinted>
  <dcterms:created xsi:type="dcterms:W3CDTF">2014-08-23T04:43:08Z</dcterms:created>
  <dcterms:modified xsi:type="dcterms:W3CDTF">2022-08-11T06:43:05Z</dcterms:modified>
  <cp:category/>
  <cp:version/>
  <cp:contentType/>
  <cp:contentStatus/>
</cp:coreProperties>
</file>